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custom.xml" ContentType="application/vnd.openxmlformats-officedocument.custom-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media/image36.png" ContentType="image/png"/>
  <Override PartName="/xl/media/image35.png" ContentType="image/png"/>
  <Override PartName="/xl/media/image33.png" ContentType="image/png"/>
  <Override PartName="/xl/media/image32.png" ContentType="image/png"/>
  <Override PartName="/xl/media/image31.png" ContentType="image/png"/>
  <Override PartName="/xl/media/image30.png" ContentType="image/png"/>
  <Override PartName="/xl/media/image28.png" ContentType="image/png"/>
  <Override PartName="/xl/media/image27.png" ContentType="image/png"/>
  <Override PartName="/xl/media/image26.jpeg" ContentType="image/jpeg"/>
  <Override PartName="/xl/media/image10.png" ContentType="image/png"/>
  <Override PartName="/xl/media/image34.jpeg" ContentType="image/jpeg"/>
  <Override PartName="/xl/media/image24.png" ContentType="image/png"/>
  <Override PartName="/xl/media/image9.png" ContentType="image/png"/>
  <Override PartName="/xl/media/image25.png" ContentType="image/png"/>
  <Override PartName="/xl/media/image8.jpeg" ContentType="image/jpeg"/>
  <Override PartName="/xl/media/image5.jpeg" ContentType="image/jpeg"/>
  <Override PartName="/xl/media/image4.png" ContentType="image/png"/>
  <Override PartName="/xl/media/image11.jpeg" ContentType="image/jpeg"/>
  <Override PartName="/xl/media/image37.png" ContentType="image/png"/>
  <Override PartName="/xl/media/image2.png" ContentType="image/png"/>
  <Override PartName="/xl/media/image29.jpeg" ContentType="image/jpeg"/>
  <Override PartName="/xl/media/image7.png" ContentType="image/png"/>
  <Override PartName="/xl/media/image22.png" ContentType="image/png"/>
  <Override PartName="/xl/media/image1.jpeg" ContentType="image/jpeg"/>
  <Override PartName="/xl/media/image12.png" ContentType="image/png"/>
  <Override PartName="/xl/media/image13.png" ContentType="image/png"/>
  <Override PartName="/xl/media/image23.jpeg" ContentType="image/jpeg"/>
  <Override PartName="/xl/media/image15.png" ContentType="image/png"/>
  <Override PartName="/xl/media/image16.png" ContentType="image/png"/>
  <Override PartName="/xl/media/image17.jpeg" ContentType="image/jpeg"/>
  <Override PartName="/xl/media/image18.png" ContentType="image/png"/>
  <Override PartName="/xl/media/image19.png" ContentType="image/png"/>
  <Override PartName="/xl/media/image38.png" ContentType="image/png"/>
  <Override PartName="/xl/media/image3.png" ContentType="image/png"/>
  <Override PartName="/xl/media/image20.jpeg" ContentType="image/jpeg"/>
  <Override PartName="/xl/media/image6.png" ContentType="image/png"/>
  <Override PartName="/xl/media/image14.jpeg" ContentType="image/jpeg"/>
  <Override PartName="/xl/media/image21.png" ContentType="image/png"/>
  <Override PartName="/xl/sharedStrings.xml" ContentType="application/vnd.openxmlformats-officedocument.spreadsheetml.sharedStrings+xml"/>
  <Override PartName="/xl/worksheets/sheet16.xml" ContentType="application/vnd.openxmlformats-officedocument.spreadsheetml.worksheet+xml"/>
  <Override PartName="/xl/worksheets/_rels/sheet16.xml.rels" ContentType="application/vnd.openxmlformats-package.relationships+xml"/>
  <Override PartName="/xl/worksheets/_rels/sheet1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6.xml.rels" ContentType="application/vnd.openxmlformats-package.relationships+xml"/>
  <Override PartName="/xl/worksheets/_rels/sheet7.xml.rels" ContentType="application/vnd.openxmlformats-package.relationships+xml"/>
  <Override PartName="/xl/worksheets/_rels/sheet8.xml.rels" ContentType="application/vnd.openxmlformats-package.relationships+xml"/>
  <Override PartName="/xl/worksheets/_rels/sheet2.xml.rels" ContentType="application/vnd.openxmlformats-package.relationships+xml"/>
  <Override PartName="/xl/worksheets/_rels/sheet9.xml.rels" ContentType="application/vnd.openxmlformats-package.relationships+xml"/>
  <Override PartName="/xl/worksheets/_rels/sheet10.xml.rels" ContentType="application/vnd.openxmlformats-package.relationships+xml"/>
  <Override PartName="/xl/worksheets/sheet15.xml" ContentType="application/vnd.openxmlformats-officedocument.spreadsheetml.worksheet+xml"/>
  <Override PartName="/xl/worksheets/sheet14.xml" ContentType="application/vnd.openxmlformats-officedocument.spreadsheetml.worksheet+xml"/>
  <Override PartName="/xl/worksheets/sheet13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Override PartName="/xl/worksheets/sheet9.xml" ContentType="application/vnd.openxmlformats-officedocument.spreadsheetml.worksheet+xml"/>
  <Override PartName="/xl/styles.xml" ContentType="application/vnd.openxmlformats-officedocument.spreadsheetml.styles+xml"/>
  <Override PartName="/xl/drawings/drawing11.xml" ContentType="application/vnd.openxmlformats-officedocument.drawing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_rels/drawing11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6.xml.rels" ContentType="application/vnd.openxmlformats-package.relationships+xml"/>
  <Override PartName="/xl/drawings/_rels/drawing7.xml.rels" ContentType="application/vnd.openxmlformats-package.relationships+xml"/>
  <Override PartName="/xl/drawings/_rels/drawing1.xml.rels" ContentType="application/vnd.openxmlformats-package.relationships+xml"/>
  <Override PartName="/xl/drawings/_rels/drawing8.xml.rels" ContentType="application/vnd.openxmlformats-package.relationships+xml"/>
  <Override PartName="/xl/drawings/_rels/drawing9.xml.rels" ContentType="application/vnd.openxmlformats-package.relationships+xml"/>
  <Override PartName="/xl/drawings/_rels/drawing2.xml.rels" ContentType="application/vnd.openxmlformats-package.relationships+xml"/>
  <Override PartName="/xl/drawings/_rels/drawing10.xml.rels" ContentType="application/vnd.openxmlformats-package.relationships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workbook.xml" ContentType="application/vnd.openxmlformats-officedocument.spreadsheetml.sheet.main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8"/>
  </bookViews>
  <sheets>
    <sheet name="Inicio" sheetId="1" state="visible" r:id="rId2"/>
    <sheet name="GRUPO A" sheetId="2" state="visible" r:id="rId3"/>
    <sheet name="GRUPO B" sheetId="3" state="visible" r:id="rId4"/>
    <sheet name="GRUPO C" sheetId="4" state="visible" r:id="rId5"/>
    <sheet name="GRUPO D" sheetId="5" state="visible" r:id="rId6"/>
    <sheet name="GRUPO E" sheetId="6" state="visible" r:id="rId7"/>
    <sheet name="GRUPO F" sheetId="7" state="visible" r:id="rId8"/>
    <sheet name="GRUPO G" sheetId="8" state="visible" r:id="rId9"/>
    <sheet name="GRUPO H" sheetId="9" state="visible" r:id="rId10"/>
    <sheet name="Primera Ronda" sheetId="10" state="visible" r:id="rId11"/>
    <sheet name="Horario" sheetId="11" state="hidden" r:id="rId12"/>
    <sheet name="Hoja1" sheetId="12" state="hidden" r:id="rId13"/>
    <sheet name="equipos" sheetId="13" state="hidden" r:id="rId14"/>
    <sheet name="tabla posiciones auxiliar" sheetId="14" state="hidden" r:id="rId15"/>
    <sheet name="Hoja2" sheetId="15" state="hidden" r:id="rId16"/>
    <sheet name="Cuadro Final" sheetId="16" state="visible" r:id="rId17"/>
  </sheets>
  <definedNames>
    <definedName function="false" hidden="false" name="paises" vbProcedure="false">Inicio!$AA$5:$AA$17</definedName>
    <definedName function="false" hidden="false" name="Turno1" vbProcedure="false">Horario!$N$4</definedName>
    <definedName function="false" hidden="false" name="Turno2" vbProcedure="false">Horario!$N$5</definedName>
    <definedName function="false" hidden="false" name="Turno3" vbProcedure="false">Horario!$N$6</definedName>
    <definedName function="false" hidden="false" name="Turno4" vbProcedure="false">Horario!$N$7</definedName>
    <definedName function="false" hidden="false" name="Turno5" vbProcedure="false">Horario!$N$8</definedName>
    <definedName function="false" hidden="false" name="Turno6" vbProcedure="false">Horario!$N$9</definedName>
    <definedName function="false" hidden="false" name="Turno7" vbProcedure="false">Horario!$N$10</definedName>
    <definedName function="false" hidden="false" localSheetId="10" name="_xlnm__FilterDatabase" vbProcedure="false">Horario!$B$19:$D$19</definedName>
  </definedNames>
  <calcPr iterateCount="100" refMode="A1" iterate="false" iterateDelta="0.001"/>
  <extLst>
    <ext xmlns:loext="http://schemas.libreoffice.org/" uri="{7626C862-2A13-11E5-B345-FEFF819CDC9F}">
      <loext:extCalcPr stringRefSyntax="CalcA1"/>
    </ext>
  </extLst>
</workbook>
</file>

<file path=xl/sharedStrings.xml><?xml version="1.0" encoding="utf-8"?>
<sst xmlns="http://schemas.openxmlformats.org/spreadsheetml/2006/main" count="495" uniqueCount="164">
  <si>
    <t xml:space="preserve">Seleccione su Pais:</t>
  </si>
  <si>
    <t xml:space="preserve">Chile</t>
  </si>
  <si>
    <t xml:space="preserve">Fecha:</t>
  </si>
  <si>
    <t xml:space="preserve">Hora:</t>
  </si>
  <si>
    <t xml:space="preserve">Grupo A</t>
  </si>
  <si>
    <t xml:space="preserve">Dia</t>
  </si>
  <si>
    <t xml:space="preserve">Hora</t>
  </si>
  <si>
    <t xml:space="preserve">Estado</t>
  </si>
  <si>
    <t xml:space="preserve">Partidos</t>
  </si>
  <si>
    <t xml:space="preserve">PJ</t>
  </si>
  <si>
    <t xml:space="preserve">Equipos Clasificados</t>
  </si>
  <si>
    <t xml:space="preserve">Grupo B</t>
  </si>
  <si>
    <t xml:space="preserve">Grupo C</t>
  </si>
  <si>
    <t xml:space="preserve">Grupo D</t>
  </si>
  <si>
    <t xml:space="preserve">Grupo E</t>
  </si>
  <si>
    <t xml:space="preserve">Grupo F</t>
  </si>
  <si>
    <t xml:space="preserve">Grupo G</t>
  </si>
  <si>
    <t xml:space="preserve">Grupo H</t>
  </si>
  <si>
    <t xml:space="preserve">hora local</t>
  </si>
  <si>
    <t xml:space="preserve">Brasil</t>
  </si>
  <si>
    <t xml:space="preserve">Local</t>
  </si>
  <si>
    <t xml:space="preserve">Pais</t>
  </si>
  <si>
    <t xml:space="preserve">Uso horario</t>
  </si>
  <si>
    <t xml:space="preserve">Diferencia</t>
  </si>
  <si>
    <t xml:space="preserve">turno 1</t>
  </si>
  <si>
    <t xml:space="preserve">GMT</t>
  </si>
  <si>
    <t xml:space="preserve">turno 2</t>
  </si>
  <si>
    <t xml:space="preserve">turno 3</t>
  </si>
  <si>
    <t xml:space="preserve">Argentina</t>
  </si>
  <si>
    <t xml:space="preserve">turno 4</t>
  </si>
  <si>
    <t xml:space="preserve">turno 5</t>
  </si>
  <si>
    <t xml:space="preserve">turno 6</t>
  </si>
  <si>
    <t xml:space="preserve">turno 7</t>
  </si>
  <si>
    <t xml:space="preserve">-</t>
  </si>
  <si>
    <t xml:space="preserve">Sedes</t>
  </si>
  <si>
    <t xml:space="preserve">Bolivia</t>
  </si>
  <si>
    <t xml:space="preserve">Sao Paulo</t>
  </si>
  <si>
    <t xml:space="preserve">Natal</t>
  </si>
  <si>
    <t xml:space="preserve">Fortaleza</t>
  </si>
  <si>
    <t xml:space="preserve">Colombia</t>
  </si>
  <si>
    <t xml:space="preserve">Manaus</t>
  </si>
  <si>
    <t xml:space="preserve">Ecuador</t>
  </si>
  <si>
    <t xml:space="preserve">Brasilia</t>
  </si>
  <si>
    <t xml:space="preserve">España</t>
  </si>
  <si>
    <t xml:space="preserve">+</t>
  </si>
  <si>
    <t xml:space="preserve">Recife</t>
  </si>
  <si>
    <t xml:space="preserve">Mexico</t>
  </si>
  <si>
    <t xml:space="preserve">Salvador</t>
  </si>
  <si>
    <t xml:space="preserve">Paraguay</t>
  </si>
  <si>
    <t xml:space="preserve">Cuiaba</t>
  </si>
  <si>
    <t xml:space="preserve">Peru</t>
  </si>
  <si>
    <t xml:space="preserve">Rio de Janeiro</t>
  </si>
  <si>
    <t xml:space="preserve">Sudafrica</t>
  </si>
  <si>
    <t xml:space="preserve">Porto Alegre</t>
  </si>
  <si>
    <t xml:space="preserve">Uruguay</t>
  </si>
  <si>
    <t xml:space="preserve">Curitiba</t>
  </si>
  <si>
    <t xml:space="preserve">Venezuela</t>
  </si>
  <si>
    <t xml:space="preserve">Belo Horizonte</t>
  </si>
  <si>
    <t xml:space="preserve">Tabla de Posiciones</t>
  </si>
  <si>
    <t xml:space="preserve">Pos.</t>
  </si>
  <si>
    <t xml:space="preserve">Equipo</t>
  </si>
  <si>
    <t xml:space="preserve">G</t>
  </si>
  <si>
    <t xml:space="preserve">E</t>
  </si>
  <si>
    <t xml:space="preserve">P</t>
  </si>
  <si>
    <t xml:space="preserve">GF</t>
  </si>
  <si>
    <t xml:space="preserve">GC</t>
  </si>
  <si>
    <t xml:space="preserve">DG</t>
  </si>
  <si>
    <t xml:space="preserve">Pts.</t>
  </si>
  <si>
    <t xml:space="preserve">Rank</t>
  </si>
  <si>
    <t xml:space="preserve">RnkDG</t>
  </si>
  <si>
    <t xml:space="preserve">Posición</t>
  </si>
  <si>
    <t xml:space="preserve">Pos Fin</t>
  </si>
  <si>
    <t xml:space="preserve">Pos GF</t>
  </si>
  <si>
    <t xml:space="preserve">A1</t>
  </si>
  <si>
    <t xml:space="preserve">Rusia</t>
  </si>
  <si>
    <t xml:space="preserve">E1</t>
  </si>
  <si>
    <t xml:space="preserve">A2</t>
  </si>
  <si>
    <t xml:space="preserve">Arabia Saudí</t>
  </si>
  <si>
    <t xml:space="preserve">E2</t>
  </si>
  <si>
    <t xml:space="preserve">Suiza</t>
  </si>
  <si>
    <t xml:space="preserve">A3</t>
  </si>
  <si>
    <t xml:space="preserve">Egipto</t>
  </si>
  <si>
    <t xml:space="preserve">E3</t>
  </si>
  <si>
    <t xml:space="preserve">Costa Rica</t>
  </si>
  <si>
    <t xml:space="preserve">Cabezas de serie</t>
  </si>
  <si>
    <t xml:space="preserve">Bombo 2</t>
  </si>
  <si>
    <t xml:space="preserve">Bombo 3</t>
  </si>
  <si>
    <t xml:space="preserve">Bombo 4</t>
  </si>
  <si>
    <t xml:space="preserve">A4</t>
  </si>
  <si>
    <t xml:space="preserve">E4</t>
  </si>
  <si>
    <t xml:space="preserve">Serbia</t>
  </si>
  <si>
    <t xml:space="preserve">Algeria</t>
  </si>
  <si>
    <t xml:space="preserve">Australia</t>
  </si>
  <si>
    <t xml:space="preserve">Bosnia-Herzegovina</t>
  </si>
  <si>
    <t xml:space="preserve">Camerun</t>
  </si>
  <si>
    <t xml:space="preserve">Iran</t>
  </si>
  <si>
    <t xml:space="preserve">Croacia</t>
  </si>
  <si>
    <t xml:space="preserve">B1</t>
  </si>
  <si>
    <t xml:space="preserve">Portugal</t>
  </si>
  <si>
    <t xml:space="preserve">F1</t>
  </si>
  <si>
    <t xml:space="preserve">Alemania</t>
  </si>
  <si>
    <t xml:space="preserve">Costa del Marfil</t>
  </si>
  <si>
    <t xml:space="preserve">Japon</t>
  </si>
  <si>
    <t xml:space="preserve">Inglaterra</t>
  </si>
  <si>
    <t xml:space="preserve">B2</t>
  </si>
  <si>
    <t xml:space="preserve">F2</t>
  </si>
  <si>
    <t xml:space="preserve">México</t>
  </si>
  <si>
    <t xml:space="preserve">Ghana</t>
  </si>
  <si>
    <t xml:space="preserve">Corea del Sur</t>
  </si>
  <si>
    <t xml:space="preserve">Francia</t>
  </si>
  <si>
    <t xml:space="preserve">B3</t>
  </si>
  <si>
    <t xml:space="preserve">Marruecos</t>
  </si>
  <si>
    <t xml:space="preserve">F3</t>
  </si>
  <si>
    <t xml:space="preserve">Suecia</t>
  </si>
  <si>
    <t xml:space="preserve">Belgica</t>
  </si>
  <si>
    <t xml:space="preserve">Nigeria</t>
  </si>
  <si>
    <t xml:space="preserve">Grecia</t>
  </si>
  <si>
    <t xml:space="preserve">B4</t>
  </si>
  <si>
    <t xml:space="preserve">Irán</t>
  </si>
  <si>
    <t xml:space="preserve">F4</t>
  </si>
  <si>
    <t xml:space="preserve">Corea</t>
  </si>
  <si>
    <t xml:space="preserve">Honduras</t>
  </si>
  <si>
    <t xml:space="preserve">Italia</t>
  </si>
  <si>
    <t xml:space="preserve">Holanda</t>
  </si>
  <si>
    <t xml:space="preserve">C1</t>
  </si>
  <si>
    <t xml:space="preserve">G1</t>
  </si>
  <si>
    <t xml:space="preserve">Bélgica</t>
  </si>
  <si>
    <t xml:space="preserve">USA</t>
  </si>
  <si>
    <t xml:space="preserve">C2</t>
  </si>
  <si>
    <t xml:space="preserve">G2</t>
  </si>
  <si>
    <t xml:space="preserve">Panamá</t>
  </si>
  <si>
    <t xml:space="preserve">C3</t>
  </si>
  <si>
    <t xml:space="preserve">Perú</t>
  </si>
  <si>
    <t xml:space="preserve">G3</t>
  </si>
  <si>
    <t xml:space="preserve">Túnez</t>
  </si>
  <si>
    <t xml:space="preserve">C4</t>
  </si>
  <si>
    <t xml:space="preserve">Dinamarca</t>
  </si>
  <si>
    <t xml:space="preserve">G4</t>
  </si>
  <si>
    <t xml:space="preserve">D1</t>
  </si>
  <si>
    <t xml:space="preserve">H1</t>
  </si>
  <si>
    <t xml:space="preserve">Polonia</t>
  </si>
  <si>
    <t xml:space="preserve">D2</t>
  </si>
  <si>
    <t xml:space="preserve">Islandia</t>
  </si>
  <si>
    <t xml:space="preserve">H2</t>
  </si>
  <si>
    <t xml:space="preserve">Senegal</t>
  </si>
  <si>
    <t xml:space="preserve">D3</t>
  </si>
  <si>
    <t xml:space="preserve">H3</t>
  </si>
  <si>
    <t xml:space="preserve">D4</t>
  </si>
  <si>
    <t xml:space="preserve">H4</t>
  </si>
  <si>
    <t xml:space="preserve">Japón</t>
  </si>
  <si>
    <t xml:space="preserve">Auxiliar</t>
  </si>
  <si>
    <t xml:space="preserve">Jugados</t>
  </si>
  <si>
    <t xml:space="preserve">Perdidos</t>
  </si>
  <si>
    <t xml:space="preserve">Ganados</t>
  </si>
  <si>
    <t xml:space="preserve">PG</t>
  </si>
  <si>
    <t xml:space="preserve">PP</t>
  </si>
  <si>
    <t xml:space="preserve">PE</t>
  </si>
  <si>
    <t xml:space="preserve">Octavos de Final</t>
  </si>
  <si>
    <t xml:space="preserve">Cuartos de Final</t>
  </si>
  <si>
    <t xml:space="preserve">Semifinal</t>
  </si>
  <si>
    <t xml:space="preserve">Final</t>
  </si>
  <si>
    <t xml:space="preserve">Campeón</t>
  </si>
  <si>
    <t xml:space="preserve">T</t>
  </si>
  <si>
    <t xml:space="preserve">Tercer Puesto</t>
  </si>
</sst>
</file>

<file path=xl/styles.xml><?xml version="1.0" encoding="utf-8"?>
<styleSheet xmlns="http://schemas.openxmlformats.org/spreadsheetml/2006/main">
  <numFmts count="11">
    <numFmt numFmtId="164" formatCode="General"/>
    <numFmt numFmtId="165" formatCode="DD/MM/YY\ HH:MM"/>
    <numFmt numFmtId="166" formatCode="DD/MM/YYYY"/>
    <numFmt numFmtId="167" formatCode="HH:MM"/>
    <numFmt numFmtId="168" formatCode="H:MM:SS\ AM/PM;@"/>
    <numFmt numFmtId="169" formatCode="HH:MM\ AM/PM"/>
    <numFmt numFmtId="170" formatCode="DD/MMM"/>
    <numFmt numFmtId="171" formatCode="&quot;En &quot;#,##0&quot; días&quot;"/>
    <numFmt numFmtId="172" formatCode="&quot;En &quot;#&quot; días&quot;"/>
    <numFmt numFmtId="173" formatCode="HH:MM:SS\ AM/PM"/>
    <numFmt numFmtId="174" formatCode="DDDD&quot;, &quot;MMMM\ DD&quot;, &quot;YYYY"/>
  </numFmts>
  <fonts count="17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2"/>
      <charset val="177"/>
    </font>
    <font>
      <sz val="10"/>
      <color rgb="FFFCD5B5"/>
      <name val="Arial"/>
      <family val="2"/>
      <charset val="1"/>
    </font>
    <font>
      <b val="true"/>
      <sz val="10"/>
      <name val="Arial"/>
      <family val="2"/>
      <charset val="1"/>
    </font>
    <font>
      <sz val="18"/>
      <name val="Arial"/>
      <family val="2"/>
      <charset val="1"/>
    </font>
    <font>
      <sz val="14"/>
      <name val="Arial"/>
      <family val="2"/>
      <charset val="1"/>
    </font>
    <font>
      <sz val="26"/>
      <name val="Stencil"/>
      <family val="5"/>
      <charset val="1"/>
    </font>
    <font>
      <b val="true"/>
      <i val="true"/>
      <sz val="10"/>
      <color rgb="FFFFFFFF"/>
      <name val="Arial"/>
      <family val="2"/>
      <charset val="1"/>
    </font>
    <font>
      <sz val="10"/>
      <color rgb="FFFFFFFF"/>
      <name val="Arial"/>
      <family val="2"/>
      <charset val="1"/>
    </font>
    <font>
      <sz val="8"/>
      <name val="Arial"/>
      <family val="2"/>
      <charset val="1"/>
    </font>
    <font>
      <b val="true"/>
      <i val="true"/>
      <sz val="8"/>
      <color rgb="FFFFFFFF"/>
      <name val="Arial"/>
      <family val="2"/>
      <charset val="1"/>
    </font>
    <font>
      <b val="true"/>
      <sz val="14"/>
      <name val="Arial Unicode MS"/>
      <family val="2"/>
      <charset val="1"/>
    </font>
    <font>
      <u val="single"/>
      <sz val="10"/>
      <color rgb="FF0000FF"/>
      <name val="Arial"/>
      <family val="2"/>
      <charset val="1"/>
    </font>
    <font>
      <b val="true"/>
      <sz val="14"/>
      <name val="Arial"/>
      <family val="2"/>
      <charset val="1"/>
    </font>
  </fonts>
  <fills count="5">
    <fill>
      <patternFill patternType="none"/>
    </fill>
    <fill>
      <patternFill patternType="gray125"/>
    </fill>
    <fill>
      <patternFill patternType="solid">
        <fgColor rgb="FFFFFFFF"/>
        <bgColor rgb="FFFFFFCC"/>
      </patternFill>
    </fill>
    <fill>
      <patternFill patternType="solid">
        <fgColor rgb="FF0070C0"/>
        <bgColor rgb="FF008080"/>
      </patternFill>
    </fill>
    <fill>
      <patternFill patternType="solid">
        <fgColor rgb="FFFFFFCC"/>
        <bgColor rgb="FFFFFFFF"/>
      </patternFill>
    </fill>
  </fills>
  <borders count="51">
    <border diagonalUp="false" diagonalDown="false">
      <left/>
      <right/>
      <top/>
      <bottom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thick"/>
      <right style="thin"/>
      <top style="thick"/>
      <bottom style="thick"/>
      <diagonal/>
    </border>
    <border diagonalUp="false" diagonalDown="false">
      <left/>
      <right style="thin"/>
      <top style="thick"/>
      <bottom style="thick"/>
      <diagonal/>
    </border>
    <border diagonalUp="false" diagonalDown="false">
      <left style="thin"/>
      <right style="thin"/>
      <top style="thick"/>
      <bottom style="thick"/>
      <diagonal/>
    </border>
    <border diagonalUp="false" diagonalDown="false">
      <left style="thin"/>
      <right style="thick"/>
      <top style="thick"/>
      <bottom style="thick"/>
      <diagonal/>
    </border>
    <border diagonalUp="false" diagonalDown="false">
      <left style="thick"/>
      <right style="thick"/>
      <top style="thick"/>
      <bottom style="thick"/>
      <diagonal/>
    </border>
    <border diagonalUp="false" diagonalDown="false">
      <left style="double"/>
      <right/>
      <top style="thick"/>
      <bottom/>
      <diagonal/>
    </border>
    <border diagonalUp="false" diagonalDown="false">
      <left/>
      <right style="thin"/>
      <top/>
      <bottom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 style="thin"/>
      <right style="thin"/>
      <top/>
      <bottom/>
      <diagonal/>
    </border>
    <border diagonalUp="false" diagonalDown="false">
      <left style="thin"/>
      <right style="double"/>
      <top/>
      <bottom style="thin"/>
      <diagonal/>
    </border>
    <border diagonalUp="false" diagonalDown="false">
      <left style="double"/>
      <right style="double"/>
      <top/>
      <bottom style="thin"/>
      <diagonal/>
    </border>
    <border diagonalUp="false" diagonalDown="false">
      <left style="double"/>
      <right/>
      <top/>
      <bottom style="thin"/>
      <diagonal/>
    </border>
    <border diagonalUp="false" diagonalDown="false">
      <left/>
      <right/>
      <top/>
      <bottom style="thin"/>
      <diagonal/>
    </border>
    <border diagonalUp="false" diagonalDown="false">
      <left/>
      <right style="double"/>
      <top/>
      <bottom style="thin"/>
      <diagonal/>
    </border>
    <border diagonalUp="false" diagonalDown="false">
      <left style="double"/>
      <right/>
      <top/>
      <bottom style="double"/>
      <diagonal/>
    </border>
    <border diagonalUp="false" diagonalDown="false">
      <left/>
      <right/>
      <top/>
      <bottom style="double"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 style="thin"/>
      <top/>
      <bottom style="double"/>
      <diagonal/>
    </border>
    <border diagonalUp="false" diagonalDown="false">
      <left style="thin"/>
      <right style="double"/>
      <top style="thin"/>
      <bottom style="thin"/>
      <diagonal/>
    </border>
    <border diagonalUp="false" diagonalDown="false">
      <left style="double"/>
      <right style="double"/>
      <top style="thin"/>
      <bottom style="thin"/>
      <diagonal/>
    </border>
    <border diagonalUp="false" diagonalDown="false">
      <left style="double"/>
      <right/>
      <top style="thin"/>
      <bottom style="thin"/>
      <diagonal/>
    </border>
    <border diagonalUp="false" diagonalDown="false">
      <left/>
      <right/>
      <top style="thin"/>
      <bottom style="thin"/>
      <diagonal/>
    </border>
    <border diagonalUp="false" diagonalDown="false">
      <left/>
      <right style="double"/>
      <top style="thin"/>
      <bottom style="thin"/>
      <diagonal/>
    </border>
    <border diagonalUp="false" diagonalDown="false">
      <left style="double"/>
      <right/>
      <top style="double"/>
      <bottom/>
      <diagonal/>
    </border>
    <border diagonalUp="false" diagonalDown="false">
      <left/>
      <right/>
      <top style="double"/>
      <bottom/>
      <diagonal/>
    </border>
    <border diagonalUp="false" diagonalDown="false">
      <left/>
      <right style="thin"/>
      <top style="double"/>
      <bottom/>
      <diagonal/>
    </border>
    <border diagonalUp="false" diagonalDown="false">
      <left/>
      <right style="thin"/>
      <top/>
      <bottom style="double"/>
      <diagonal/>
    </border>
    <border diagonalUp="false" diagonalDown="false">
      <left style="double"/>
      <right style="double"/>
      <top style="thin"/>
      <bottom style="double"/>
      <diagonal/>
    </border>
    <border diagonalUp="false" diagonalDown="false">
      <left style="double"/>
      <right/>
      <top style="thin"/>
      <bottom style="double"/>
      <diagonal/>
    </border>
    <border diagonalUp="false" diagonalDown="false">
      <left/>
      <right/>
      <top style="thin"/>
      <bottom style="double"/>
      <diagonal/>
    </border>
    <border diagonalUp="false" diagonalDown="false">
      <left/>
      <right style="double"/>
      <top style="thin"/>
      <bottom style="double"/>
      <diagonal/>
    </border>
    <border diagonalUp="false" diagonalDown="false">
      <left style="double"/>
      <right/>
      <top/>
      <bottom/>
      <diagonal/>
    </border>
    <border diagonalUp="false" diagonalDown="false">
      <left style="thin"/>
      <right style="thin"/>
      <top style="thin"/>
      <bottom style="double"/>
      <diagonal/>
    </border>
    <border diagonalUp="false" diagonalDown="false">
      <left style="thin"/>
      <right style="double"/>
      <top style="thin"/>
      <bottom style="double"/>
      <diagonal/>
    </border>
    <border diagonalUp="false" diagonalDown="false">
      <left style="medium"/>
      <right style="medium"/>
      <top style="thick"/>
      <bottom style="thin"/>
      <diagonal/>
    </border>
    <border diagonalUp="false" diagonalDown="false">
      <left style="medium"/>
      <right style="medium"/>
      <top style="thin"/>
      <bottom style="medium"/>
      <diagonal/>
    </border>
    <border diagonalUp="false" diagonalDown="false">
      <left style="medium"/>
      <right style="medium"/>
      <top/>
      <bottom/>
      <diagonal/>
    </border>
    <border diagonalUp="false" diagonalDown="false">
      <left style="medium"/>
      <right style="medium"/>
      <top/>
      <bottom style="medium"/>
      <diagonal/>
    </border>
    <border diagonalUp="false" diagonalDown="false">
      <left style="double"/>
      <right/>
      <top style="thick"/>
      <bottom style="thin"/>
      <diagonal/>
    </border>
    <border diagonalUp="false" diagonalDown="false">
      <left/>
      <right/>
      <top style="thick"/>
      <bottom style="thin"/>
      <diagonal/>
    </border>
    <border diagonalUp="false" diagonalDown="false">
      <left/>
      <right style="double"/>
      <top style="thick"/>
      <bottom style="thin"/>
      <diagonal/>
    </border>
    <border diagonalUp="false" diagonalDown="false">
      <left style="double"/>
      <right style="double"/>
      <top style="thick"/>
      <bottom style="thin"/>
      <diagonal/>
    </border>
    <border diagonalUp="false" diagonalDown="false">
      <left style="double"/>
      <right style="double"/>
      <top/>
      <bottom style="double"/>
      <diagonal/>
    </border>
    <border diagonalUp="false" diagonalDown="false">
      <left style="thin"/>
      <right style="double"/>
      <top/>
      <bottom style="double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medium"/>
      <right/>
      <top/>
      <bottom style="thin"/>
      <diagonal/>
    </border>
    <border diagonalUp="false" diagonalDown="false">
      <left style="thin"/>
      <right/>
      <top/>
      <bottom/>
      <diagonal/>
    </border>
    <border diagonalUp="false" diagonalDown="false">
      <left/>
      <right style="thin"/>
      <top/>
      <bottom style="thin"/>
      <diagonal/>
    </border>
    <border diagonalUp="false" diagonalDown="false">
      <left style="medium"/>
      <right/>
      <top style="thin"/>
      <bottom/>
      <diagonal/>
    </border>
  </borders>
  <cellStyleXfs count="23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15" fillId="0" borderId="0" applyFont="true" applyBorder="false" applyAlignment="true" applyProtection="false">
      <alignment horizontal="general" vertical="bottom" textRotation="0" wrapText="false" indent="0" shrinkToFit="false"/>
    </xf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</cellStyleXfs>
  <cellXfs count="156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2" borderId="1" xfId="0" applyFont="true" applyBorder="true" applyAlignment="true" applyProtection="true">
      <alignment horizontal="center" vertical="bottom" textRotation="0" wrapText="false" indent="0" shrinkToFit="false"/>
      <protection locked="false" hidden="false"/>
    </xf>
    <xf numFmtId="164" fontId="0" fillId="2" borderId="0" xfId="0" applyFont="false" applyBorder="false" applyAlignment="false" applyProtection="true">
      <alignment horizontal="general" vertical="bottom" textRotation="0" wrapText="false" indent="0" shrinkToFit="false"/>
      <protection locked="true" hidden="true"/>
    </xf>
    <xf numFmtId="164" fontId="7" fillId="2" borderId="0" xfId="0" applyFont="true" applyBorder="false" applyAlignment="true" applyProtection="true">
      <alignment horizontal="left" vertical="bottom" textRotation="0" wrapText="false" indent="0" shrinkToFit="false"/>
      <protection locked="true" hidden="true"/>
    </xf>
    <xf numFmtId="165" fontId="6" fillId="2" borderId="0" xfId="0" applyFont="true" applyBorder="false" applyAlignment="true" applyProtection="true">
      <alignment horizontal="right" vertical="bottom" textRotation="0" wrapText="false" indent="0" shrinkToFit="false"/>
      <protection locked="true" hidden="true"/>
    </xf>
    <xf numFmtId="165" fontId="6" fillId="2" borderId="0" xfId="0" applyFont="true" applyBorder="false" applyAlignment="false" applyProtection="true">
      <alignment horizontal="general" vertical="bottom" textRotation="0" wrapText="false" indent="0" shrinkToFit="false"/>
      <protection locked="true" hidden="true"/>
    </xf>
    <xf numFmtId="166" fontId="0" fillId="2" borderId="0" xfId="0" applyFont="false" applyBorder="false" applyAlignment="true" applyProtection="true">
      <alignment horizontal="left" vertical="bottom" textRotation="0" wrapText="false" indent="0" shrinkToFit="false"/>
      <protection locked="true" hidden="true"/>
    </xf>
    <xf numFmtId="165" fontId="8" fillId="2" borderId="0" xfId="0" applyFont="true" applyBorder="false" applyAlignment="true" applyProtection="true">
      <alignment horizontal="left" vertical="bottom" textRotation="0" wrapText="false" indent="0" shrinkToFit="false"/>
      <protection locked="true" hidden="true"/>
    </xf>
    <xf numFmtId="165" fontId="0" fillId="2" borderId="0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67" fontId="0" fillId="2" borderId="0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68" fontId="0" fillId="2" borderId="0" xfId="0" applyFont="false" applyBorder="false" applyAlignment="true" applyProtection="true">
      <alignment horizontal="left" vertical="bottom" textRotation="0" wrapText="false" indent="0" shrinkToFit="false"/>
      <protection locked="true" hidden="true"/>
    </xf>
    <xf numFmtId="169" fontId="0" fillId="2" borderId="0" xfId="0" applyFont="false" applyBorder="false" applyAlignment="false" applyProtection="true">
      <alignment horizontal="general" vertical="bottom" textRotation="0" wrapText="false" indent="0" shrinkToFit="false"/>
      <protection locked="true" hidden="true"/>
    </xf>
    <xf numFmtId="164" fontId="9" fillId="2" borderId="0" xfId="0" applyFont="true" applyBorder="true" applyAlignment="true" applyProtection="true">
      <alignment horizontal="left" vertical="bottom" textRotation="0" wrapText="false" indent="0" shrinkToFit="false"/>
      <protection locked="true" hidden="true"/>
    </xf>
    <xf numFmtId="164" fontId="9" fillId="2" borderId="0" xfId="0" applyFont="true" applyBorder="false" applyAlignment="true" applyProtection="true">
      <alignment horizontal="general" vertical="bottom" textRotation="0" wrapText="false" indent="0" shrinkToFit="false"/>
      <protection locked="true" hidden="true"/>
    </xf>
    <xf numFmtId="164" fontId="10" fillId="3" borderId="2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0" fillId="3" borderId="3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0" fillId="3" borderId="4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0" fillId="3" borderId="5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0" fillId="3" borderId="6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70" fontId="0" fillId="2" borderId="7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0" xfId="0" applyFont="true" applyBorder="true" applyAlignment="true" applyProtection="true">
      <alignment horizontal="right" vertical="bottom" textRotation="0" wrapText="false" indent="0" shrinkToFit="false"/>
      <protection locked="true" hidden="true"/>
    </xf>
    <xf numFmtId="164" fontId="0" fillId="2" borderId="0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0" fillId="2" borderId="8" xfId="0" applyFont="false" applyBorder="true" applyAlignment="true" applyProtection="true">
      <alignment horizontal="right" vertical="bottom" textRotation="0" wrapText="false" indent="0" shrinkToFit="false"/>
      <protection locked="true" hidden="true"/>
    </xf>
    <xf numFmtId="164" fontId="0" fillId="2" borderId="9" xfId="0" applyFont="false" applyBorder="true" applyAlignment="false" applyProtection="true">
      <alignment horizontal="general" vertical="bottom" textRotation="0" wrapText="false" indent="0" shrinkToFit="false"/>
      <protection locked="false" hidden="true"/>
    </xf>
    <xf numFmtId="164" fontId="0" fillId="2" borderId="10" xfId="0" applyFont="false" applyBorder="true" applyAlignment="true" applyProtection="true">
      <alignment horizontal="right" vertical="bottom" textRotation="0" wrapText="false" indent="0" shrinkToFit="false"/>
      <protection locked="true" hidden="true"/>
    </xf>
    <xf numFmtId="164" fontId="0" fillId="2" borderId="11" xfId="0" applyFont="false" applyBorder="true" applyAlignment="false" applyProtection="true">
      <alignment horizontal="general" vertical="bottom" textRotation="0" wrapText="false" indent="0" shrinkToFit="false"/>
      <protection locked="false" hidden="true"/>
    </xf>
    <xf numFmtId="164" fontId="0" fillId="2" borderId="12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13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14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15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70" fontId="0" fillId="2" borderId="16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17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0" fillId="2" borderId="18" xfId="0" applyFont="false" applyBorder="true" applyAlignment="false" applyProtection="true">
      <alignment horizontal="general" vertical="bottom" textRotation="0" wrapText="false" indent="0" shrinkToFit="false"/>
      <protection locked="false" hidden="true"/>
    </xf>
    <xf numFmtId="164" fontId="0" fillId="2" borderId="19" xfId="0" applyFont="false" applyBorder="true" applyAlignment="true" applyProtection="true">
      <alignment horizontal="right" vertical="bottom" textRotation="0" wrapText="false" indent="0" shrinkToFit="false"/>
      <protection locked="true" hidden="true"/>
    </xf>
    <xf numFmtId="164" fontId="0" fillId="2" borderId="20" xfId="0" applyFont="false" applyBorder="true" applyAlignment="false" applyProtection="true">
      <alignment horizontal="general" vertical="bottom" textRotation="0" wrapText="false" indent="0" shrinkToFit="false"/>
      <protection locked="false" hidden="true"/>
    </xf>
    <xf numFmtId="164" fontId="0" fillId="2" borderId="21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22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23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24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70" fontId="0" fillId="2" borderId="25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7" fontId="0" fillId="2" borderId="26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0" fillId="2" borderId="26" xfId="0" applyFont="true" applyBorder="true" applyAlignment="true" applyProtection="true">
      <alignment horizontal="right" vertical="bottom" textRotation="0" wrapText="false" indent="0" shrinkToFit="false"/>
      <protection locked="true" hidden="true"/>
    </xf>
    <xf numFmtId="164" fontId="0" fillId="2" borderId="27" xfId="0" applyFont="false" applyBorder="true" applyAlignment="true" applyProtection="true">
      <alignment horizontal="right" vertical="bottom" textRotation="0" wrapText="false" indent="0" shrinkToFit="false"/>
      <protection locked="true" hidden="true"/>
    </xf>
    <xf numFmtId="167" fontId="0" fillId="2" borderId="17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0" fillId="2" borderId="17" xfId="0" applyFont="true" applyBorder="true" applyAlignment="true" applyProtection="true">
      <alignment horizontal="right" vertical="bottom" textRotation="0" wrapText="false" indent="0" shrinkToFit="false"/>
      <protection locked="true" hidden="true"/>
    </xf>
    <xf numFmtId="164" fontId="0" fillId="2" borderId="28" xfId="0" applyFont="false" applyBorder="true" applyAlignment="true" applyProtection="true">
      <alignment horizontal="right" vertical="bottom" textRotation="0" wrapText="false" indent="0" shrinkToFit="false"/>
      <protection locked="true" hidden="true"/>
    </xf>
    <xf numFmtId="164" fontId="0" fillId="2" borderId="29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30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31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32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70" fontId="0" fillId="2" borderId="33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34" xfId="0" applyFont="false" applyBorder="true" applyAlignment="false" applyProtection="true">
      <alignment horizontal="general" vertical="bottom" textRotation="0" wrapText="false" indent="0" shrinkToFit="false"/>
      <protection locked="false" hidden="true"/>
    </xf>
    <xf numFmtId="164" fontId="0" fillId="2" borderId="35" xfId="0" applyFont="false" applyBorder="true" applyAlignment="false" applyProtection="true">
      <alignment horizontal="general" vertical="bottom" textRotation="0" wrapText="false" indent="0" shrinkToFit="false"/>
      <protection locked="false" hidden="true"/>
    </xf>
    <xf numFmtId="169" fontId="11" fillId="2" borderId="0" xfId="0" applyFont="true" applyBorder="false" applyAlignment="false" applyProtection="true">
      <alignment horizontal="general" vertical="bottom" textRotation="0" wrapText="false" indent="0" shrinkToFit="false"/>
      <protection locked="true" hidden="true"/>
    </xf>
    <xf numFmtId="164" fontId="0" fillId="2" borderId="36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1" fillId="2" borderId="0" xfId="0" applyFont="true" applyBorder="false" applyAlignment="false" applyProtection="true">
      <alignment horizontal="general" vertical="bottom" textRotation="0" wrapText="false" indent="0" shrinkToFit="false"/>
      <protection locked="true" hidden="true"/>
    </xf>
    <xf numFmtId="164" fontId="0" fillId="2" borderId="37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7" fillId="2" borderId="0" xfId="0" applyFont="true" applyBorder="false" applyAlignment="true" applyProtection="true">
      <alignment horizontal="right" vertical="bottom" textRotation="0" wrapText="false" indent="0" shrinkToFit="false"/>
      <protection locked="true" hidden="true"/>
    </xf>
    <xf numFmtId="166" fontId="0" fillId="2" borderId="0" xfId="0" applyFont="false" applyBorder="false" applyAlignment="false" applyProtection="true">
      <alignment horizontal="general" vertical="bottom" textRotation="0" wrapText="false" indent="0" shrinkToFit="false"/>
      <protection locked="true" hidden="true"/>
    </xf>
    <xf numFmtId="165" fontId="8" fillId="2" borderId="0" xfId="0" applyFont="true" applyBorder="false" applyAlignment="true" applyProtection="true">
      <alignment horizontal="center" vertical="bottom" textRotation="0" wrapText="false" indent="0" shrinkToFit="false"/>
      <protection locked="true" hidden="true"/>
    </xf>
    <xf numFmtId="168" fontId="0" fillId="2" borderId="0" xfId="0" applyFont="false" applyBorder="false" applyAlignment="false" applyProtection="true">
      <alignment horizontal="general" vertical="bottom" textRotation="0" wrapText="false" indent="0" shrinkToFit="false"/>
      <protection locked="true" hidden="true"/>
    </xf>
    <xf numFmtId="166" fontId="0" fillId="2" borderId="0" xfId="0" applyFont="false" applyBorder="true" applyAlignment="true" applyProtection="true">
      <alignment horizontal="left" vertical="bottom" textRotation="0" wrapText="false" indent="0" shrinkToFit="false"/>
      <protection locked="true" hidden="true"/>
    </xf>
    <xf numFmtId="168" fontId="0" fillId="2" borderId="0" xfId="0" applyFont="false" applyBorder="true" applyAlignment="true" applyProtection="true">
      <alignment horizontal="left" vertical="bottom" textRotation="0" wrapText="false" indent="0" shrinkToFit="false"/>
      <protection locked="true" hidden="true"/>
    </xf>
    <xf numFmtId="170" fontId="0" fillId="2" borderId="7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70" fontId="0" fillId="2" borderId="16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70" fontId="0" fillId="2" borderId="25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70" fontId="0" fillId="2" borderId="33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0" fillId="2" borderId="38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39" xfId="0" applyFont="fals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2" borderId="0" xfId="0" applyFont="true" applyBorder="false" applyAlignment="false" applyProtection="true">
      <alignment horizontal="general" vertical="bottom" textRotation="0" wrapText="false" indent="0" shrinkToFit="false"/>
      <protection locked="true" hidden="true"/>
    </xf>
    <xf numFmtId="164" fontId="12" fillId="2" borderId="0" xfId="0" applyFont="true" applyBorder="false" applyAlignment="true" applyProtection="true">
      <alignment horizontal="left" vertical="bottom" textRotation="0" wrapText="false" indent="0" shrinkToFit="false"/>
      <protection locked="true" hidden="true"/>
    </xf>
    <xf numFmtId="165" fontId="12" fillId="2" borderId="0" xfId="0" applyFont="true" applyBorder="true" applyAlignment="true" applyProtection="true">
      <alignment horizontal="left" vertical="bottom" textRotation="0" wrapText="false" indent="0" shrinkToFit="false"/>
      <protection locked="true" hidden="true"/>
    </xf>
    <xf numFmtId="164" fontId="13" fillId="3" borderId="2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3" fillId="3" borderId="3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3" fillId="3" borderId="4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3" fillId="3" borderId="5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3" fillId="3" borderId="6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70" fontId="12" fillId="4" borderId="7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67" fontId="12" fillId="4" borderId="0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12" fillId="4" borderId="0" xfId="0" applyFont="true" applyBorder="true" applyAlignment="true" applyProtection="true">
      <alignment horizontal="right" vertical="bottom" textRotation="0" wrapText="false" indent="0" shrinkToFit="false"/>
      <protection locked="true" hidden="true"/>
    </xf>
    <xf numFmtId="164" fontId="12" fillId="4" borderId="0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12" fillId="4" borderId="8" xfId="0" applyFont="true" applyBorder="true" applyAlignment="true" applyProtection="true">
      <alignment horizontal="right" vertical="bottom" textRotation="0" wrapText="false" indent="0" shrinkToFit="false"/>
      <protection locked="true" hidden="true"/>
    </xf>
    <xf numFmtId="164" fontId="12" fillId="2" borderId="9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12" fillId="4" borderId="10" xfId="0" applyFont="true" applyBorder="true" applyAlignment="true" applyProtection="true">
      <alignment horizontal="right" vertical="bottom" textRotation="0" wrapText="false" indent="0" shrinkToFit="false"/>
      <protection locked="true" hidden="true"/>
    </xf>
    <xf numFmtId="164" fontId="12" fillId="2" borderId="11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71" fontId="12" fillId="2" borderId="0" xfId="0" applyFont="true" applyBorder="false" applyAlignment="false" applyProtection="true">
      <alignment horizontal="general" vertical="bottom" textRotation="0" wrapText="false" indent="0" shrinkToFit="false"/>
      <protection locked="true" hidden="true"/>
    </xf>
    <xf numFmtId="164" fontId="12" fillId="4" borderId="12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4" borderId="40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4" borderId="41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4" borderId="42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4" borderId="43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70" fontId="12" fillId="4" borderId="16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12" fillId="4" borderId="17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12" fillId="4" borderId="19" xfId="0" applyFont="true" applyBorder="true" applyAlignment="true" applyProtection="true">
      <alignment horizontal="right" vertical="bottom" textRotation="0" wrapText="false" indent="0" shrinkToFit="false"/>
      <protection locked="true" hidden="true"/>
    </xf>
    <xf numFmtId="164" fontId="12" fillId="4" borderId="21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4" borderId="22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4" borderId="23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4" borderId="24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4" borderId="44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70" fontId="12" fillId="4" borderId="25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67" fontId="12" fillId="4" borderId="26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12" fillId="4" borderId="26" xfId="0" applyFont="true" applyBorder="true" applyAlignment="true" applyProtection="true">
      <alignment horizontal="right" vertical="bottom" textRotation="0" wrapText="false" indent="0" shrinkToFit="false"/>
      <protection locked="true" hidden="true"/>
    </xf>
    <xf numFmtId="164" fontId="12" fillId="4" borderId="27" xfId="0" applyFont="true" applyBorder="true" applyAlignment="true" applyProtection="true">
      <alignment horizontal="right" vertical="bottom" textRotation="0" wrapText="false" indent="0" shrinkToFit="false"/>
      <protection locked="true" hidden="true"/>
    </xf>
    <xf numFmtId="167" fontId="12" fillId="4" borderId="17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12" fillId="4" borderId="17" xfId="0" applyFont="true" applyBorder="true" applyAlignment="true" applyProtection="true">
      <alignment horizontal="right" vertical="bottom" textRotation="0" wrapText="false" indent="0" shrinkToFit="false"/>
      <protection locked="true" hidden="true"/>
    </xf>
    <xf numFmtId="164" fontId="12" fillId="4" borderId="28" xfId="0" applyFont="true" applyBorder="true" applyAlignment="true" applyProtection="true">
      <alignment horizontal="right" vertical="bottom" textRotation="0" wrapText="false" indent="0" shrinkToFit="false"/>
      <protection locked="true" hidden="true"/>
    </xf>
    <xf numFmtId="164" fontId="12" fillId="4" borderId="29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4" borderId="30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4" borderId="31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2" fillId="4" borderId="32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70" fontId="12" fillId="4" borderId="33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72" fontId="12" fillId="2" borderId="0" xfId="0" applyFont="true" applyBorder="false" applyAlignment="false" applyProtection="true">
      <alignment horizontal="general" vertical="bottom" textRotation="0" wrapText="false" indent="0" shrinkToFit="false"/>
      <protection locked="true" hidden="true"/>
    </xf>
    <xf numFmtId="164" fontId="12" fillId="2" borderId="19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12" fillId="2" borderId="45" xfId="0" applyFont="true" applyBorder="true" applyAlignment="false" applyProtection="true">
      <alignment horizontal="general" vertical="bottom" textRotation="0" wrapText="false" indent="0" shrinkToFit="false"/>
      <protection locked="true" hidden="tru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70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3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22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22" applyFont="false" applyBorder="false" applyAlignment="true" applyProtection="false">
      <alignment horizontal="right" vertical="bottom" textRotation="0" wrapText="false" indent="0" shrinkToFit="false"/>
      <protection locked="true" hidden="false"/>
    </xf>
    <xf numFmtId="173" fontId="4" fillId="0" borderId="18" xfId="22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8" xfId="22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" fillId="0" borderId="0" xfId="22" applyFont="false" applyBorder="true" applyAlignment="true" applyProtection="false">
      <alignment horizontal="right" vertical="bottom" textRotation="0" wrapText="false" indent="0" shrinkToFit="false"/>
      <protection locked="true" hidden="false"/>
    </xf>
    <xf numFmtId="164" fontId="4" fillId="0" borderId="0" xfId="22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4" fillId="0" borderId="0" xfId="22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22" applyFont="true" applyBorder="true" applyAlignment="true" applyProtection="false">
      <alignment horizontal="right" vertical="bottom" textRotation="0" wrapText="false" indent="0" shrinkToFit="false"/>
      <protection locked="true" hidden="false"/>
    </xf>
    <xf numFmtId="164" fontId="4" fillId="0" borderId="0" xfId="22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" fillId="0" borderId="0" xfId="22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" fillId="0" borderId="18" xfId="22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22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22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18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4" fillId="2" borderId="18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14" fillId="2" borderId="46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0" fillId="2" borderId="1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0" fillId="2" borderId="1" xfId="0" applyFont="false" applyBorder="true" applyAlignment="false" applyProtection="true">
      <alignment horizontal="general" vertical="bottom" textRotation="0" wrapText="false" indent="0" shrinkToFit="false"/>
      <protection locked="false" hidden="true"/>
    </xf>
    <xf numFmtId="164" fontId="0" fillId="2" borderId="47" xfId="0" applyFont="false" applyBorder="true" applyAlignment="false" applyProtection="true">
      <alignment horizontal="general" vertical="bottom" textRotation="0" wrapText="false" indent="0" shrinkToFit="false"/>
      <protection locked="false" hidden="true"/>
    </xf>
    <xf numFmtId="164" fontId="15" fillId="2" borderId="0" xfId="20" applyFont="true" applyBorder="true" applyAlignment="true" applyProtection="true">
      <alignment horizontal="general" vertical="bottom" textRotation="0" wrapText="false" indent="0" shrinkToFit="false"/>
      <protection locked="true" hidden="true"/>
    </xf>
    <xf numFmtId="164" fontId="0" fillId="2" borderId="48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74" fontId="0" fillId="2" borderId="0" xfId="0" applyFont="false" applyBorder="false" applyAlignment="false" applyProtection="true">
      <alignment horizontal="general" vertical="bottom" textRotation="0" wrapText="false" indent="0" shrinkToFit="false"/>
      <protection locked="true" hidden="true"/>
    </xf>
    <xf numFmtId="167" fontId="0" fillId="2" borderId="0" xfId="0" applyFont="false" applyBorder="false" applyAlignment="false" applyProtection="true">
      <alignment horizontal="general" vertical="bottom" textRotation="0" wrapText="false" indent="0" shrinkToFit="false"/>
      <protection locked="true" hidden="true"/>
    </xf>
    <xf numFmtId="164" fontId="0" fillId="2" borderId="49" xfId="0" applyFont="false" applyBorder="true" applyAlignment="false" applyProtection="true">
      <alignment horizontal="general" vertical="bottom" textRotation="0" wrapText="false" indent="0" shrinkToFit="false"/>
      <protection locked="true" hidden="true"/>
    </xf>
    <xf numFmtId="164" fontId="0" fillId="2" borderId="50" xfId="0" applyFont="false" applyBorder="true" applyAlignment="false" applyProtection="true">
      <alignment horizontal="general" vertical="bottom" textRotation="0" wrapText="false" indent="0" shrinkToFit="false"/>
      <protection locked="false" hidden="true"/>
    </xf>
    <xf numFmtId="164" fontId="16" fillId="2" borderId="1" xfId="0" applyFont="true" applyBorder="true" applyAlignment="true" applyProtection="true">
      <alignment horizontal="center" vertical="bottom" textRotation="0" wrapText="false" indent="0" shrinkToFit="false"/>
      <protection locked="true" hidden="true"/>
    </xf>
    <xf numFmtId="164" fontId="7" fillId="2" borderId="1" xfId="0" applyFont="true" applyBorder="true" applyAlignment="true" applyProtection="true">
      <alignment horizontal="center" vertical="bottom" textRotation="0" wrapText="false" indent="0" shrinkToFit="false"/>
      <protection locked="true" hidden="true"/>
    </xf>
  </cellXfs>
  <cellStyles count="9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Normal 2" xfId="21" builtinId="53" customBuiltin="true"/>
    <cellStyle name="Normal_tabla_de_posiciones_sencilla_fin" xfId="22" builtinId="53" customBuiltin="true"/>
    <cellStyle name="*unknown*" xfId="20" builtinId="8" customBuiltin="false"/>
  </cellStyles>
  <dxfs count="18">
    <dxf>
      <font>
        <name val="Arial"/>
        <charset val="1"/>
        <family val="2"/>
        <b val="1"/>
        <i val="0"/>
      </font>
    </dxf>
    <dxf>
      <font>
        <name val="Arial"/>
        <charset val="1"/>
        <family val="2"/>
        <b val="1"/>
        <i val="0"/>
      </font>
    </dxf>
    <dxf>
      <font>
        <name val="Arial"/>
        <charset val="1"/>
        <family val="2"/>
        <b val="1"/>
        <i val="0"/>
      </font>
    </dxf>
    <dxf>
      <font>
        <name val="Arial"/>
        <charset val="1"/>
        <family val="2"/>
        <b val="1"/>
        <i val="0"/>
      </font>
    </dxf>
    <dxf>
      <font>
        <name val="Arial"/>
        <charset val="1"/>
        <family val="2"/>
        <b val="1"/>
        <i val="0"/>
      </font>
    </dxf>
    <dxf>
      <font>
        <name val="Arial"/>
        <charset val="1"/>
        <family val="2"/>
        <b val="1"/>
        <i val="0"/>
      </font>
    </dxf>
    <dxf>
      <font>
        <name val="Arial"/>
        <charset val="1"/>
        <family val="2"/>
        <b val="1"/>
        <i val="0"/>
      </font>
    </dxf>
    <dxf>
      <font>
        <name val="Arial"/>
        <charset val="1"/>
        <family val="2"/>
        <b val="1"/>
        <i val="0"/>
      </font>
    </dxf>
    <dxf>
      <font>
        <name val="Arial"/>
        <charset val="1"/>
        <family val="2"/>
        <b val="1"/>
        <i val="0"/>
      </font>
    </dxf>
    <dxf>
      <font>
        <name val="Arial"/>
        <charset val="1"/>
        <family val="2"/>
        <b val="1"/>
        <i val="0"/>
      </font>
    </dxf>
    <dxf>
      <font>
        <name val="Arial"/>
        <charset val="1"/>
        <family val="2"/>
      </font>
      <fill>
        <patternFill>
          <bgColor rgb="FFFFFFFF"/>
        </patternFill>
      </fill>
      <border diagonalUp="false" diagonalDown="false">
        <left style="thin"/>
        <right style="thin"/>
        <top style="thin"/>
        <bottom style="thin"/>
        <diagonal/>
      </border>
    </dxf>
    <dxf>
      <font>
        <name val="Arial"/>
        <charset val="1"/>
        <family val="2"/>
      </font>
      <fill>
        <patternFill>
          <bgColor rgb="FFFFFFFF"/>
        </patternFill>
      </fill>
      <border diagonalUp="false" diagonalDown="false">
        <left style="thin"/>
        <right style="thin"/>
        <top style="thin"/>
        <bottom style="thin"/>
        <diagonal/>
      </border>
    </dxf>
    <dxf>
      <font>
        <name val="Arial"/>
        <charset val="1"/>
        <family val="2"/>
      </font>
      <fill>
        <patternFill>
          <bgColor rgb="FFFFFFFF"/>
        </patternFill>
      </fill>
      <border diagonalUp="false" diagonalDown="false">
        <left style="thin"/>
        <right style="thin"/>
        <top style="thin"/>
        <bottom style="thin"/>
        <diagonal/>
      </border>
    </dxf>
    <dxf>
      <font>
        <name val="Arial"/>
        <charset val="1"/>
        <family val="2"/>
      </font>
      <fill>
        <patternFill>
          <bgColor rgb="FFFFFFFF"/>
        </patternFill>
      </fill>
      <border diagonalUp="false" diagonalDown="false">
        <left style="thin"/>
        <right style="thin"/>
        <top style="thin"/>
        <bottom style="thin"/>
        <diagonal/>
      </border>
    </dxf>
    <dxf>
      <font>
        <name val="Arial"/>
        <charset val="1"/>
        <family val="2"/>
      </font>
      <fill>
        <patternFill>
          <bgColor rgb="FFFFFFFF"/>
        </patternFill>
      </fill>
      <border diagonalUp="false" diagonalDown="false">
        <left style="thin"/>
        <right style="thin"/>
        <top style="thin"/>
        <bottom style="thin"/>
        <diagonal/>
      </border>
    </dxf>
    <dxf>
      <font>
        <name val="Arial"/>
        <charset val="1"/>
        <family val="2"/>
      </font>
      <fill>
        <patternFill>
          <bgColor rgb="FFFFFFFF"/>
        </patternFill>
      </fill>
      <border diagonalUp="false" diagonalDown="false">
        <left style="thin"/>
        <right style="thin"/>
        <top style="thin"/>
        <bottom style="thin"/>
        <diagonal/>
      </border>
    </dxf>
    <dxf>
      <font>
        <name val="Arial"/>
        <charset val="1"/>
        <family val="2"/>
      </font>
      <fill>
        <patternFill>
          <bgColor rgb="FFFFFFFF"/>
        </patternFill>
      </fill>
      <border diagonalUp="false" diagonalDown="false">
        <left style="thin"/>
        <right style="thin"/>
        <top style="thin"/>
        <bottom style="thin"/>
        <diagonal/>
      </border>
    </dxf>
    <dxf>
      <font>
        <name val="Arial"/>
        <charset val="1"/>
        <family val="2"/>
      </font>
      <fill>
        <patternFill>
          <bgColor rgb="FFFFFFFF"/>
        </patternFill>
      </fill>
      <border diagonalUp="false" diagonalDown="false">
        <left style="thin"/>
        <right style="thin"/>
        <top style="thin"/>
        <bottom style="thin"/>
        <diagonal/>
      </border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70C0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CD5B5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29.jpeg"/><Relationship Id="rId2" Type="http://schemas.openxmlformats.org/officeDocument/2006/relationships/image" Target="../media/image30.png"/><Relationship Id="rId3" Type="http://schemas.openxmlformats.org/officeDocument/2006/relationships/image" Target="../media/image31.png"/><Relationship Id="rId4" Type="http://schemas.openxmlformats.org/officeDocument/2006/relationships/image" Target="../media/image32.png"/>
</Relationships>
</file>

<file path=xl/drawings/_rels/drawing11.xml.rels><?xml version="1.0" encoding="UTF-8"?>
<Relationships xmlns="http://schemas.openxmlformats.org/package/2006/relationships"><Relationship Id="rId1" Type="http://schemas.openxmlformats.org/officeDocument/2006/relationships/image" Target="../media/image34.jpeg"/><Relationship Id="rId2" Type="http://schemas.openxmlformats.org/officeDocument/2006/relationships/image" Target="../media/image35.png"/><Relationship Id="rId3" Type="http://schemas.openxmlformats.org/officeDocument/2006/relationships/image" Target="../media/image36.png"/><Relationship Id="rId4" Type="http://schemas.openxmlformats.org/officeDocument/2006/relationships/image" Target="../media/image37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5.jpeg"/><Relationship Id="rId2" Type="http://schemas.openxmlformats.org/officeDocument/2006/relationships/image" Target="../media/image6.png"/><Relationship Id="rId3" Type="http://schemas.openxmlformats.org/officeDocument/2006/relationships/image" Target="../media/image7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8.jpeg"/><Relationship Id="rId2" Type="http://schemas.openxmlformats.org/officeDocument/2006/relationships/image" Target="../media/image9.png"/><Relationship Id="rId3" Type="http://schemas.openxmlformats.org/officeDocument/2006/relationships/image" Target="../media/image10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11.jpeg"/><Relationship Id="rId2" Type="http://schemas.openxmlformats.org/officeDocument/2006/relationships/image" Target="../media/image12.png"/><Relationship Id="rId3" Type="http://schemas.openxmlformats.org/officeDocument/2006/relationships/image" Target="../media/image13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14.jpeg"/><Relationship Id="rId2" Type="http://schemas.openxmlformats.org/officeDocument/2006/relationships/image" Target="../media/image15.png"/><Relationship Id="rId3" Type="http://schemas.openxmlformats.org/officeDocument/2006/relationships/image" Target="../media/image16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17.jpeg"/><Relationship Id="rId2" Type="http://schemas.openxmlformats.org/officeDocument/2006/relationships/image" Target="../media/image18.png"/><Relationship Id="rId3" Type="http://schemas.openxmlformats.org/officeDocument/2006/relationships/image" Target="../media/image19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20.jpeg"/><Relationship Id="rId2" Type="http://schemas.openxmlformats.org/officeDocument/2006/relationships/image" Target="../media/image21.png"/><Relationship Id="rId3" Type="http://schemas.openxmlformats.org/officeDocument/2006/relationships/image" Target="../media/image22.pn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23.jpeg"/><Relationship Id="rId2" Type="http://schemas.openxmlformats.org/officeDocument/2006/relationships/image" Target="../media/image24.png"/><Relationship Id="rId3" Type="http://schemas.openxmlformats.org/officeDocument/2006/relationships/image" Target="../media/image25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26.jpeg"/><Relationship Id="rId2" Type="http://schemas.openxmlformats.org/officeDocument/2006/relationships/image" Target="../media/image27.png"/><Relationship Id="rId3" Type="http://schemas.openxmlformats.org/officeDocument/2006/relationships/image" Target="../media/image28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694080</xdr:colOff>
      <xdr:row>19</xdr:row>
      <xdr:rowOff>0</xdr:rowOff>
    </xdr:from>
    <xdr:to>
      <xdr:col>9</xdr:col>
      <xdr:colOff>413640</xdr:colOff>
      <xdr:row>31</xdr:row>
      <xdr:rowOff>28800</xdr:rowOff>
    </xdr:to>
    <xdr:pic>
      <xdr:nvPicPr>
        <xdr:cNvPr id="0" name="9 Imagen" descr=""/>
        <xdr:cNvPicPr/>
      </xdr:nvPicPr>
      <xdr:blipFill>
        <a:blip r:embed="rId1"/>
        <a:stretch/>
      </xdr:blipFill>
      <xdr:spPr>
        <a:xfrm>
          <a:off x="3912120" y="3076560"/>
          <a:ext cx="3742200" cy="2104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171360</xdr:colOff>
      <xdr:row>5</xdr:row>
      <xdr:rowOff>95760</xdr:rowOff>
    </xdr:from>
    <xdr:to>
      <xdr:col>13</xdr:col>
      <xdr:colOff>1068840</xdr:colOff>
      <xdr:row>29</xdr:row>
      <xdr:rowOff>105120</xdr:rowOff>
    </xdr:to>
    <xdr:pic>
      <xdr:nvPicPr>
        <xdr:cNvPr id="1" name="1 Imagen" descr=""/>
        <xdr:cNvPicPr/>
      </xdr:nvPicPr>
      <xdr:blipFill>
        <a:blip r:embed="rId2"/>
        <a:stretch/>
      </xdr:blipFill>
      <xdr:spPr>
        <a:xfrm>
          <a:off x="8216640" y="905040"/>
          <a:ext cx="3311280" cy="4029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241200</xdr:colOff>
      <xdr:row>5</xdr:row>
      <xdr:rowOff>105480</xdr:rowOff>
    </xdr:from>
    <xdr:to>
      <xdr:col>4</xdr:col>
      <xdr:colOff>533520</xdr:colOff>
      <xdr:row>29</xdr:row>
      <xdr:rowOff>75960</xdr:rowOff>
    </xdr:to>
    <xdr:pic>
      <xdr:nvPicPr>
        <xdr:cNvPr id="2" name="2 Imagen" descr=""/>
        <xdr:cNvPicPr/>
      </xdr:nvPicPr>
      <xdr:blipFill>
        <a:blip r:embed="rId3"/>
        <a:stretch/>
      </xdr:blipFill>
      <xdr:spPr>
        <a:xfrm>
          <a:off x="241200" y="914760"/>
          <a:ext cx="3510360" cy="3990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653760</xdr:colOff>
      <xdr:row>5</xdr:row>
      <xdr:rowOff>105480</xdr:rowOff>
    </xdr:from>
    <xdr:to>
      <xdr:col>9</xdr:col>
      <xdr:colOff>745200</xdr:colOff>
      <xdr:row>19</xdr:row>
      <xdr:rowOff>66600</xdr:rowOff>
    </xdr:to>
    <xdr:pic>
      <xdr:nvPicPr>
        <xdr:cNvPr id="3" name="3 Imagen" descr=""/>
        <xdr:cNvPicPr/>
      </xdr:nvPicPr>
      <xdr:blipFill>
        <a:blip r:embed="rId4"/>
        <a:stretch/>
      </xdr:blipFill>
      <xdr:spPr>
        <a:xfrm>
          <a:off x="3871800" y="914760"/>
          <a:ext cx="4114080" cy="22284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5</xdr:col>
      <xdr:colOff>936000</xdr:colOff>
      <xdr:row>74</xdr:row>
      <xdr:rowOff>360</xdr:rowOff>
    </xdr:from>
    <xdr:to>
      <xdr:col>13</xdr:col>
      <xdr:colOff>231120</xdr:colOff>
      <xdr:row>88</xdr:row>
      <xdr:rowOff>38160</xdr:rowOff>
    </xdr:to>
    <xdr:pic>
      <xdr:nvPicPr>
        <xdr:cNvPr id="28" name="6 Imagen" descr=""/>
        <xdr:cNvPicPr/>
      </xdr:nvPicPr>
      <xdr:blipFill>
        <a:blip r:embed="rId1"/>
        <a:stretch/>
      </xdr:blipFill>
      <xdr:spPr>
        <a:xfrm>
          <a:off x="3681720" y="11220480"/>
          <a:ext cx="3760200" cy="2038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40680</xdr:colOff>
      <xdr:row>59</xdr:row>
      <xdr:rowOff>47880</xdr:rowOff>
    </xdr:from>
    <xdr:to>
      <xdr:col>22</xdr:col>
      <xdr:colOff>403200</xdr:colOff>
      <xdr:row>86</xdr:row>
      <xdr:rowOff>95760</xdr:rowOff>
    </xdr:to>
    <xdr:pic>
      <xdr:nvPicPr>
        <xdr:cNvPr id="29" name="7 Imagen" descr=""/>
        <xdr:cNvPicPr/>
      </xdr:nvPicPr>
      <xdr:blipFill>
        <a:blip r:embed="rId2"/>
        <a:stretch/>
      </xdr:blipFill>
      <xdr:spPr>
        <a:xfrm>
          <a:off x="8003880" y="9086760"/>
          <a:ext cx="3338280" cy="3943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29880</xdr:colOff>
      <xdr:row>59</xdr:row>
      <xdr:rowOff>57240</xdr:rowOff>
    </xdr:from>
    <xdr:to>
      <xdr:col>5</xdr:col>
      <xdr:colOff>765720</xdr:colOff>
      <xdr:row>86</xdr:row>
      <xdr:rowOff>57240</xdr:rowOff>
    </xdr:to>
    <xdr:pic>
      <xdr:nvPicPr>
        <xdr:cNvPr id="30" name="8 Imagen" descr=""/>
        <xdr:cNvPicPr/>
      </xdr:nvPicPr>
      <xdr:blipFill>
        <a:blip r:embed="rId3"/>
        <a:stretch/>
      </xdr:blipFill>
      <xdr:spPr>
        <a:xfrm>
          <a:off x="29880" y="9096120"/>
          <a:ext cx="3481560" cy="3895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885240</xdr:colOff>
      <xdr:row>59</xdr:row>
      <xdr:rowOff>57240</xdr:rowOff>
    </xdr:from>
    <xdr:to>
      <xdr:col>15</xdr:col>
      <xdr:colOff>80640</xdr:colOff>
      <xdr:row>74</xdr:row>
      <xdr:rowOff>76680</xdr:rowOff>
    </xdr:to>
    <xdr:pic>
      <xdr:nvPicPr>
        <xdr:cNvPr id="31" name="9 Imagen" descr=""/>
        <xdr:cNvPicPr/>
      </xdr:nvPicPr>
      <xdr:blipFill>
        <a:blip r:embed="rId4"/>
        <a:stretch/>
      </xdr:blipFill>
      <xdr:spPr>
        <a:xfrm>
          <a:off x="3630960" y="9096120"/>
          <a:ext cx="4162320" cy="22006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493920</xdr:colOff>
      <xdr:row>60</xdr:row>
      <xdr:rowOff>75960</xdr:rowOff>
    </xdr:from>
    <xdr:to>
      <xdr:col>9</xdr:col>
      <xdr:colOff>120960</xdr:colOff>
      <xdr:row>74</xdr:row>
      <xdr:rowOff>105120</xdr:rowOff>
    </xdr:to>
    <xdr:pic>
      <xdr:nvPicPr>
        <xdr:cNvPr id="32" name="5 Imagen" descr=""/>
        <xdr:cNvPicPr/>
      </xdr:nvPicPr>
      <xdr:blipFill>
        <a:blip r:embed="rId1"/>
        <a:stretch/>
      </xdr:blipFill>
      <xdr:spPr>
        <a:xfrm>
          <a:off x="2876760" y="10162800"/>
          <a:ext cx="3992760" cy="2296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371520</xdr:colOff>
      <xdr:row>57</xdr:row>
      <xdr:rowOff>133560</xdr:rowOff>
    </xdr:from>
    <xdr:to>
      <xdr:col>13</xdr:col>
      <xdr:colOff>274680</xdr:colOff>
      <xdr:row>74</xdr:row>
      <xdr:rowOff>47520</xdr:rowOff>
    </xdr:to>
    <xdr:pic>
      <xdr:nvPicPr>
        <xdr:cNvPr id="33" name="7 Imagen" descr=""/>
        <xdr:cNvPicPr/>
      </xdr:nvPicPr>
      <xdr:blipFill>
        <a:blip r:embed="rId2"/>
        <a:stretch/>
      </xdr:blipFill>
      <xdr:spPr>
        <a:xfrm>
          <a:off x="7371000" y="9734760"/>
          <a:ext cx="2226600" cy="2666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191520</xdr:colOff>
      <xdr:row>58</xdr:row>
      <xdr:rowOff>57240</xdr:rowOff>
    </xdr:from>
    <xdr:to>
      <xdr:col>4</xdr:col>
      <xdr:colOff>163080</xdr:colOff>
      <xdr:row>74</xdr:row>
      <xdr:rowOff>9720</xdr:rowOff>
    </xdr:to>
    <xdr:pic>
      <xdr:nvPicPr>
        <xdr:cNvPr id="34" name="8 Imagen" descr=""/>
        <xdr:cNvPicPr/>
      </xdr:nvPicPr>
      <xdr:blipFill>
        <a:blip r:embed="rId3"/>
        <a:stretch/>
      </xdr:blipFill>
      <xdr:spPr>
        <a:xfrm>
          <a:off x="290880" y="9820080"/>
          <a:ext cx="2255040" cy="2543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172080</xdr:colOff>
      <xdr:row>11</xdr:row>
      <xdr:rowOff>47520</xdr:rowOff>
    </xdr:from>
    <xdr:to>
      <xdr:col>15</xdr:col>
      <xdr:colOff>272520</xdr:colOff>
      <xdr:row>21</xdr:row>
      <xdr:rowOff>19080</xdr:rowOff>
    </xdr:to>
    <xdr:pic>
      <xdr:nvPicPr>
        <xdr:cNvPr id="35" name="9 Imagen" descr=""/>
        <xdr:cNvPicPr/>
      </xdr:nvPicPr>
      <xdr:blipFill>
        <a:blip r:embed="rId4"/>
        <a:stretch/>
      </xdr:blipFill>
      <xdr:spPr>
        <a:xfrm>
          <a:off x="9495000" y="1923840"/>
          <a:ext cx="2928240" cy="15908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110880</xdr:colOff>
      <xdr:row>0</xdr:row>
      <xdr:rowOff>75960</xdr:rowOff>
    </xdr:from>
    <xdr:to>
      <xdr:col>10</xdr:col>
      <xdr:colOff>332640</xdr:colOff>
      <xdr:row>11</xdr:row>
      <xdr:rowOff>56880</xdr:rowOff>
    </xdr:to>
    <xdr:pic>
      <xdr:nvPicPr>
        <xdr:cNvPr id="4" name="11 Imagen" descr=""/>
        <xdr:cNvPicPr/>
      </xdr:nvPicPr>
      <xdr:blipFill>
        <a:blip r:embed="rId1"/>
        <a:stretch/>
      </xdr:blipFill>
      <xdr:spPr>
        <a:xfrm>
          <a:off x="2302560" y="75960"/>
          <a:ext cx="3470040" cy="1962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60840</xdr:colOff>
      <xdr:row>4</xdr:row>
      <xdr:rowOff>57240</xdr:rowOff>
    </xdr:from>
    <xdr:to>
      <xdr:col>3</xdr:col>
      <xdr:colOff>51480</xdr:colOff>
      <xdr:row>11</xdr:row>
      <xdr:rowOff>86040</xdr:rowOff>
    </xdr:to>
    <xdr:pic>
      <xdr:nvPicPr>
        <xdr:cNvPr id="5" name="1 Imagen" descr=""/>
        <xdr:cNvPicPr/>
      </xdr:nvPicPr>
      <xdr:blipFill>
        <a:blip r:embed="rId2"/>
        <a:stretch/>
      </xdr:blipFill>
      <xdr:spPr>
        <a:xfrm>
          <a:off x="180720" y="904680"/>
          <a:ext cx="1277640" cy="1162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120600</xdr:colOff>
      <xdr:row>0</xdr:row>
      <xdr:rowOff>85320</xdr:rowOff>
    </xdr:from>
    <xdr:to>
      <xdr:col>17</xdr:col>
      <xdr:colOff>81360</xdr:colOff>
      <xdr:row>13</xdr:row>
      <xdr:rowOff>57240</xdr:rowOff>
    </xdr:to>
    <xdr:pic>
      <xdr:nvPicPr>
        <xdr:cNvPr id="6" name="6 Imagen" descr=""/>
        <xdr:cNvPicPr/>
      </xdr:nvPicPr>
      <xdr:blipFill>
        <a:blip r:embed="rId3"/>
        <a:stretch/>
      </xdr:blipFill>
      <xdr:spPr>
        <a:xfrm>
          <a:off x="6908040" y="85320"/>
          <a:ext cx="1970280" cy="22863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3</xdr:col>
      <xdr:colOff>936000</xdr:colOff>
      <xdr:row>0</xdr:row>
      <xdr:rowOff>105120</xdr:rowOff>
    </xdr:from>
    <xdr:to>
      <xdr:col>10</xdr:col>
      <xdr:colOff>202680</xdr:colOff>
      <xdr:row>11</xdr:row>
      <xdr:rowOff>86040</xdr:rowOff>
    </xdr:to>
    <xdr:pic>
      <xdr:nvPicPr>
        <xdr:cNvPr id="7" name="26 Imagen" descr=""/>
        <xdr:cNvPicPr/>
      </xdr:nvPicPr>
      <xdr:blipFill>
        <a:blip r:embed="rId1"/>
        <a:stretch/>
      </xdr:blipFill>
      <xdr:spPr>
        <a:xfrm>
          <a:off x="2444040" y="105120"/>
          <a:ext cx="3520440" cy="1962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79920</xdr:colOff>
      <xdr:row>4</xdr:row>
      <xdr:rowOff>95760</xdr:rowOff>
    </xdr:from>
    <xdr:to>
      <xdr:col>2</xdr:col>
      <xdr:colOff>352800</xdr:colOff>
      <xdr:row>11</xdr:row>
      <xdr:rowOff>124200</xdr:rowOff>
    </xdr:to>
    <xdr:pic>
      <xdr:nvPicPr>
        <xdr:cNvPr id="8" name="5 Imagen" descr=""/>
        <xdr:cNvPicPr/>
      </xdr:nvPicPr>
      <xdr:blipFill>
        <a:blip r:embed="rId2"/>
        <a:stretch/>
      </xdr:blipFill>
      <xdr:spPr>
        <a:xfrm>
          <a:off x="79920" y="943200"/>
          <a:ext cx="1267920" cy="1162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1006200</xdr:colOff>
      <xdr:row>0</xdr:row>
      <xdr:rowOff>123480</xdr:rowOff>
    </xdr:from>
    <xdr:to>
      <xdr:col>16</xdr:col>
      <xdr:colOff>121320</xdr:colOff>
      <xdr:row>13</xdr:row>
      <xdr:rowOff>95760</xdr:rowOff>
    </xdr:to>
    <xdr:pic>
      <xdr:nvPicPr>
        <xdr:cNvPr id="9" name="6 Imagen" descr=""/>
        <xdr:cNvPicPr/>
      </xdr:nvPicPr>
      <xdr:blipFill>
        <a:blip r:embed="rId3"/>
        <a:stretch/>
      </xdr:blipFill>
      <xdr:spPr>
        <a:xfrm>
          <a:off x="6768000" y="123480"/>
          <a:ext cx="2012040" cy="22867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39960</xdr:colOff>
      <xdr:row>0</xdr:row>
      <xdr:rowOff>85320</xdr:rowOff>
    </xdr:from>
    <xdr:to>
      <xdr:col>8</xdr:col>
      <xdr:colOff>201240</xdr:colOff>
      <xdr:row>11</xdr:row>
      <xdr:rowOff>66600</xdr:rowOff>
    </xdr:to>
    <xdr:pic>
      <xdr:nvPicPr>
        <xdr:cNvPr id="10" name="13 Imagen" descr=""/>
        <xdr:cNvPicPr/>
      </xdr:nvPicPr>
      <xdr:blipFill>
        <a:blip r:embed="rId1"/>
        <a:stretch/>
      </xdr:blipFill>
      <xdr:spPr>
        <a:xfrm>
          <a:off x="2523960" y="85320"/>
          <a:ext cx="3471480" cy="1962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4</xdr:row>
      <xdr:rowOff>124200</xdr:rowOff>
    </xdr:from>
    <xdr:to>
      <xdr:col>2</xdr:col>
      <xdr:colOff>382680</xdr:colOff>
      <xdr:row>11</xdr:row>
      <xdr:rowOff>152640</xdr:rowOff>
    </xdr:to>
    <xdr:pic>
      <xdr:nvPicPr>
        <xdr:cNvPr id="11" name="5 Imagen" descr=""/>
        <xdr:cNvPicPr/>
      </xdr:nvPicPr>
      <xdr:blipFill>
        <a:blip r:embed="rId2"/>
        <a:stretch/>
      </xdr:blipFill>
      <xdr:spPr>
        <a:xfrm>
          <a:off x="119880" y="971640"/>
          <a:ext cx="1257840" cy="1162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603720</xdr:colOff>
      <xdr:row>0</xdr:row>
      <xdr:rowOff>152280</xdr:rowOff>
    </xdr:from>
    <xdr:to>
      <xdr:col>15</xdr:col>
      <xdr:colOff>291600</xdr:colOff>
      <xdr:row>13</xdr:row>
      <xdr:rowOff>124200</xdr:rowOff>
    </xdr:to>
    <xdr:pic>
      <xdr:nvPicPr>
        <xdr:cNvPr id="12" name="6 Imagen" descr=""/>
        <xdr:cNvPicPr/>
      </xdr:nvPicPr>
      <xdr:blipFill>
        <a:blip r:embed="rId3"/>
        <a:stretch/>
      </xdr:blipFill>
      <xdr:spPr>
        <a:xfrm>
          <a:off x="6829200" y="152280"/>
          <a:ext cx="1979640" cy="22863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70200</xdr:colOff>
      <xdr:row>0</xdr:row>
      <xdr:rowOff>95760</xdr:rowOff>
    </xdr:from>
    <xdr:to>
      <xdr:col>10</xdr:col>
      <xdr:colOff>81360</xdr:colOff>
      <xdr:row>11</xdr:row>
      <xdr:rowOff>75960</xdr:rowOff>
    </xdr:to>
    <xdr:pic>
      <xdr:nvPicPr>
        <xdr:cNvPr id="13" name="13 Imagen" descr=""/>
        <xdr:cNvPicPr/>
      </xdr:nvPicPr>
      <xdr:blipFill>
        <a:blip r:embed="rId1"/>
        <a:stretch/>
      </xdr:blipFill>
      <xdr:spPr>
        <a:xfrm>
          <a:off x="2392920" y="95760"/>
          <a:ext cx="3480120" cy="1961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4</xdr:row>
      <xdr:rowOff>105120</xdr:rowOff>
    </xdr:from>
    <xdr:to>
      <xdr:col>2</xdr:col>
      <xdr:colOff>382320</xdr:colOff>
      <xdr:row>11</xdr:row>
      <xdr:rowOff>133560</xdr:rowOff>
    </xdr:to>
    <xdr:pic>
      <xdr:nvPicPr>
        <xdr:cNvPr id="14" name="5 Imagen" descr=""/>
        <xdr:cNvPicPr/>
      </xdr:nvPicPr>
      <xdr:blipFill>
        <a:blip r:embed="rId2"/>
        <a:stretch/>
      </xdr:blipFill>
      <xdr:spPr>
        <a:xfrm>
          <a:off x="119880" y="952560"/>
          <a:ext cx="1257480" cy="1162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140760</xdr:colOff>
      <xdr:row>0</xdr:row>
      <xdr:rowOff>133920</xdr:rowOff>
    </xdr:from>
    <xdr:to>
      <xdr:col>16</xdr:col>
      <xdr:colOff>231840</xdr:colOff>
      <xdr:row>13</xdr:row>
      <xdr:rowOff>105120</xdr:rowOff>
    </xdr:to>
    <xdr:pic>
      <xdr:nvPicPr>
        <xdr:cNvPr id="15" name="6 Imagen" descr=""/>
        <xdr:cNvPicPr/>
      </xdr:nvPicPr>
      <xdr:blipFill>
        <a:blip r:embed="rId3"/>
        <a:stretch/>
      </xdr:blipFill>
      <xdr:spPr>
        <a:xfrm>
          <a:off x="6858360" y="133920"/>
          <a:ext cx="1951560" cy="22856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3</xdr:col>
      <xdr:colOff>955440</xdr:colOff>
      <xdr:row>0</xdr:row>
      <xdr:rowOff>66960</xdr:rowOff>
    </xdr:from>
    <xdr:to>
      <xdr:col>10</xdr:col>
      <xdr:colOff>91800</xdr:colOff>
      <xdr:row>11</xdr:row>
      <xdr:rowOff>47520</xdr:rowOff>
    </xdr:to>
    <xdr:pic>
      <xdr:nvPicPr>
        <xdr:cNvPr id="16" name="26 Imagen" descr=""/>
        <xdr:cNvPicPr/>
      </xdr:nvPicPr>
      <xdr:blipFill>
        <a:blip r:embed="rId1"/>
        <a:stretch/>
      </xdr:blipFill>
      <xdr:spPr>
        <a:xfrm>
          <a:off x="2423520" y="66960"/>
          <a:ext cx="3531600" cy="1961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90000</xdr:colOff>
      <xdr:row>4</xdr:row>
      <xdr:rowOff>57240</xdr:rowOff>
    </xdr:from>
    <xdr:to>
      <xdr:col>2</xdr:col>
      <xdr:colOff>372600</xdr:colOff>
      <xdr:row>11</xdr:row>
      <xdr:rowOff>86040</xdr:rowOff>
    </xdr:to>
    <xdr:pic>
      <xdr:nvPicPr>
        <xdr:cNvPr id="17" name="5 Imagen" descr=""/>
        <xdr:cNvPicPr/>
      </xdr:nvPicPr>
      <xdr:blipFill>
        <a:blip r:embed="rId2"/>
        <a:stretch/>
      </xdr:blipFill>
      <xdr:spPr>
        <a:xfrm>
          <a:off x="90000" y="904680"/>
          <a:ext cx="1257840" cy="1162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80640</xdr:colOff>
      <xdr:row>0</xdr:row>
      <xdr:rowOff>85320</xdr:rowOff>
    </xdr:from>
    <xdr:to>
      <xdr:col>16</xdr:col>
      <xdr:colOff>181800</xdr:colOff>
      <xdr:row>13</xdr:row>
      <xdr:rowOff>57240</xdr:rowOff>
    </xdr:to>
    <xdr:pic>
      <xdr:nvPicPr>
        <xdr:cNvPr id="18" name="6 Imagen" descr=""/>
        <xdr:cNvPicPr/>
      </xdr:nvPicPr>
      <xdr:blipFill>
        <a:blip r:embed="rId3"/>
        <a:stretch/>
      </xdr:blipFill>
      <xdr:spPr>
        <a:xfrm>
          <a:off x="6829200" y="85320"/>
          <a:ext cx="1961640" cy="22863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141480</xdr:colOff>
      <xdr:row>0</xdr:row>
      <xdr:rowOff>123480</xdr:rowOff>
    </xdr:from>
    <xdr:to>
      <xdr:col>7</xdr:col>
      <xdr:colOff>1087560</xdr:colOff>
      <xdr:row>11</xdr:row>
      <xdr:rowOff>105120</xdr:rowOff>
    </xdr:to>
    <xdr:pic>
      <xdr:nvPicPr>
        <xdr:cNvPr id="19" name="13 Imagen" descr=""/>
        <xdr:cNvPicPr/>
      </xdr:nvPicPr>
      <xdr:blipFill>
        <a:blip r:embed="rId1"/>
        <a:stretch/>
      </xdr:blipFill>
      <xdr:spPr>
        <a:xfrm>
          <a:off x="2102040" y="123480"/>
          <a:ext cx="3430800" cy="1962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70920</xdr:colOff>
      <xdr:row>4</xdr:row>
      <xdr:rowOff>114840</xdr:rowOff>
    </xdr:from>
    <xdr:to>
      <xdr:col>3</xdr:col>
      <xdr:colOff>413280</xdr:colOff>
      <xdr:row>11</xdr:row>
      <xdr:rowOff>142920</xdr:rowOff>
    </xdr:to>
    <xdr:pic>
      <xdr:nvPicPr>
        <xdr:cNvPr id="20" name="5 Imagen" descr=""/>
        <xdr:cNvPicPr/>
      </xdr:nvPicPr>
      <xdr:blipFill>
        <a:blip r:embed="rId2"/>
        <a:stretch/>
      </xdr:blipFill>
      <xdr:spPr>
        <a:xfrm>
          <a:off x="190800" y="962280"/>
          <a:ext cx="1257480" cy="1161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845280</xdr:colOff>
      <xdr:row>0</xdr:row>
      <xdr:rowOff>142920</xdr:rowOff>
    </xdr:from>
    <xdr:to>
      <xdr:col>16</xdr:col>
      <xdr:colOff>60840</xdr:colOff>
      <xdr:row>13</xdr:row>
      <xdr:rowOff>114480</xdr:rowOff>
    </xdr:to>
    <xdr:pic>
      <xdr:nvPicPr>
        <xdr:cNvPr id="21" name="6 Imagen" descr=""/>
        <xdr:cNvPicPr/>
      </xdr:nvPicPr>
      <xdr:blipFill>
        <a:blip r:embed="rId3"/>
        <a:stretch/>
      </xdr:blipFill>
      <xdr:spPr>
        <a:xfrm>
          <a:off x="6888960" y="142920"/>
          <a:ext cx="1998720" cy="2286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181080</xdr:colOff>
      <xdr:row>0</xdr:row>
      <xdr:rowOff>95760</xdr:rowOff>
    </xdr:from>
    <xdr:to>
      <xdr:col>10</xdr:col>
      <xdr:colOff>232920</xdr:colOff>
      <xdr:row>11</xdr:row>
      <xdr:rowOff>75960</xdr:rowOff>
    </xdr:to>
    <xdr:pic>
      <xdr:nvPicPr>
        <xdr:cNvPr id="22" name="13 Imagen" descr=""/>
        <xdr:cNvPicPr/>
      </xdr:nvPicPr>
      <xdr:blipFill>
        <a:blip r:embed="rId1"/>
        <a:stretch/>
      </xdr:blipFill>
      <xdr:spPr>
        <a:xfrm>
          <a:off x="2282760" y="95760"/>
          <a:ext cx="3480840" cy="1961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60840</xdr:colOff>
      <xdr:row>4</xdr:row>
      <xdr:rowOff>66600</xdr:rowOff>
    </xdr:from>
    <xdr:to>
      <xdr:col>3</xdr:col>
      <xdr:colOff>141840</xdr:colOff>
      <xdr:row>11</xdr:row>
      <xdr:rowOff>95760</xdr:rowOff>
    </xdr:to>
    <xdr:pic>
      <xdr:nvPicPr>
        <xdr:cNvPr id="23" name="5 Imagen" descr=""/>
        <xdr:cNvPicPr/>
      </xdr:nvPicPr>
      <xdr:blipFill>
        <a:blip r:embed="rId2"/>
        <a:stretch/>
      </xdr:blipFill>
      <xdr:spPr>
        <a:xfrm>
          <a:off x="180720" y="914040"/>
          <a:ext cx="1278000" cy="1162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341640</xdr:colOff>
      <xdr:row>0</xdr:row>
      <xdr:rowOff>95760</xdr:rowOff>
    </xdr:from>
    <xdr:to>
      <xdr:col>16</xdr:col>
      <xdr:colOff>291960</xdr:colOff>
      <xdr:row>13</xdr:row>
      <xdr:rowOff>66600</xdr:rowOff>
    </xdr:to>
    <xdr:pic>
      <xdr:nvPicPr>
        <xdr:cNvPr id="24" name="6 Imagen" descr=""/>
        <xdr:cNvPicPr/>
      </xdr:nvPicPr>
      <xdr:blipFill>
        <a:blip r:embed="rId3"/>
        <a:stretch/>
      </xdr:blipFill>
      <xdr:spPr>
        <a:xfrm>
          <a:off x="6908760" y="95760"/>
          <a:ext cx="1959840" cy="22852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30600</xdr:colOff>
      <xdr:row>0</xdr:row>
      <xdr:rowOff>114120</xdr:rowOff>
    </xdr:from>
    <xdr:to>
      <xdr:col>10</xdr:col>
      <xdr:colOff>11160</xdr:colOff>
      <xdr:row>11</xdr:row>
      <xdr:rowOff>95760</xdr:rowOff>
    </xdr:to>
    <xdr:pic>
      <xdr:nvPicPr>
        <xdr:cNvPr id="25" name="25 Imagen" descr=""/>
        <xdr:cNvPicPr/>
      </xdr:nvPicPr>
      <xdr:blipFill>
        <a:blip r:embed="rId1"/>
        <a:stretch/>
      </xdr:blipFill>
      <xdr:spPr>
        <a:xfrm>
          <a:off x="2313360" y="114120"/>
          <a:ext cx="3470400" cy="1962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81000</xdr:colOff>
      <xdr:row>4</xdr:row>
      <xdr:rowOff>95760</xdr:rowOff>
    </xdr:from>
    <xdr:to>
      <xdr:col>3</xdr:col>
      <xdr:colOff>202680</xdr:colOff>
      <xdr:row>11</xdr:row>
      <xdr:rowOff>124200</xdr:rowOff>
    </xdr:to>
    <xdr:pic>
      <xdr:nvPicPr>
        <xdr:cNvPr id="26" name="7 Imagen" descr=""/>
        <xdr:cNvPicPr/>
      </xdr:nvPicPr>
      <xdr:blipFill>
        <a:blip r:embed="rId2"/>
        <a:stretch/>
      </xdr:blipFill>
      <xdr:spPr>
        <a:xfrm>
          <a:off x="200880" y="943200"/>
          <a:ext cx="1278000" cy="1162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131040</xdr:colOff>
      <xdr:row>0</xdr:row>
      <xdr:rowOff>123480</xdr:rowOff>
    </xdr:from>
    <xdr:to>
      <xdr:col>16</xdr:col>
      <xdr:colOff>231840</xdr:colOff>
      <xdr:row>13</xdr:row>
      <xdr:rowOff>95760</xdr:rowOff>
    </xdr:to>
    <xdr:pic>
      <xdr:nvPicPr>
        <xdr:cNvPr id="27" name="8 Imagen" descr=""/>
        <xdr:cNvPicPr/>
      </xdr:nvPicPr>
      <xdr:blipFill>
        <a:blip r:embed="rId3"/>
        <a:stretch/>
      </xdr:blipFill>
      <xdr:spPr>
        <a:xfrm>
          <a:off x="6940080" y="123480"/>
          <a:ext cx="1961280" cy="228672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drawing" Target="../drawings/drawing10.xml"/><Relationship Id="rId2" Type="http://schemas.openxmlformats.org/officeDocument/2006/relationships/image" Target="../media/image33.png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drawing" Target="../drawings/drawing11.xml"/><Relationship Id="rId2" Type="http://schemas.openxmlformats.org/officeDocument/2006/relationships/image" Target="../media/image38.png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F1:AA33"/>
  <sheetViews>
    <sheetView showFormulas="false" showGridLines="true" showRowColHeaders="true" showZeros="true" rightToLeft="false" tabSelected="false" showOutlineSymbols="true" defaultGridColor="true" view="normal" topLeftCell="A34" colorId="64" zoomScale="145" zoomScaleNormal="145" zoomScalePageLayoutView="100" workbookViewId="0">
      <pane xSplit="14" ySplit="0" topLeftCell="Y34" activePane="topRight" state="frozen"/>
      <selection pane="topLeft" activeCell="A34" activeCellId="0" sqref="A34"/>
      <selection pane="topRight" activeCell="H37" activeCellId="0" sqref="H37"/>
    </sheetView>
  </sheetViews>
  <sheetFormatPr defaultRowHeight="12.75" zeroHeight="false" outlineLevelRow="0" outlineLevelCol="0"/>
  <cols>
    <col collapsed="false" customWidth="true" hidden="false" outlineLevel="0" max="13" min="1" style="1" width="11.4"/>
    <col collapsed="false" customWidth="true" hidden="false" outlineLevel="0" max="14" min="14" style="1" width="20.68"/>
    <col collapsed="false" customWidth="true" hidden="false" outlineLevel="0" max="257" min="15" style="1" width="11.4"/>
    <col collapsed="false" customWidth="true" hidden="false" outlineLevel="0" max="1025" min="258" style="0" width="11.4"/>
  </cols>
  <sheetData>
    <row r="1" customFormat="false" ht="12.75" hidden="false" customHeight="false" outlineLevel="0" collapsed="false">
      <c r="F1" s="0"/>
      <c r="G1" s="0"/>
      <c r="AA1" s="0"/>
    </row>
    <row r="2" customFormat="false" ht="12.75" hidden="false" customHeight="false" outlineLevel="0" collapsed="false">
      <c r="F2" s="0"/>
      <c r="G2" s="0"/>
      <c r="AA2" s="0"/>
    </row>
    <row r="3" customFormat="false" ht="12.75" hidden="false" customHeight="false" outlineLevel="0" collapsed="false">
      <c r="F3" s="0"/>
      <c r="G3" s="0"/>
      <c r="AA3" s="0"/>
    </row>
    <row r="4" customFormat="false" ht="12.75" hidden="false" customHeight="false" outlineLevel="0" collapsed="false">
      <c r="F4" s="0"/>
      <c r="G4" s="0"/>
      <c r="AA4" s="0"/>
    </row>
    <row r="5" customFormat="false" ht="12.75" hidden="false" customHeight="false" outlineLevel="0" collapsed="false">
      <c r="F5" s="0"/>
      <c r="G5" s="0"/>
      <c r="AA5" s="2"/>
    </row>
    <row r="6" customFormat="false" ht="12.75" hidden="false" customHeight="false" outlineLevel="0" collapsed="false">
      <c r="F6" s="0"/>
      <c r="G6" s="0"/>
      <c r="AA6" s="2"/>
    </row>
    <row r="7" customFormat="false" ht="12.75" hidden="false" customHeight="false" outlineLevel="0" collapsed="false">
      <c r="F7" s="0"/>
      <c r="G7" s="0"/>
      <c r="AA7" s="2"/>
    </row>
    <row r="8" customFormat="false" ht="12.75" hidden="false" customHeight="false" outlineLevel="0" collapsed="false">
      <c r="F8" s="0"/>
      <c r="G8" s="0"/>
      <c r="AA8" s="2"/>
    </row>
    <row r="9" customFormat="false" ht="12.75" hidden="false" customHeight="false" outlineLevel="0" collapsed="false">
      <c r="F9" s="0"/>
      <c r="G9" s="0"/>
      <c r="AA9" s="2"/>
    </row>
    <row r="10" customFormat="false" ht="12.75" hidden="false" customHeight="false" outlineLevel="0" collapsed="false">
      <c r="F10" s="0"/>
      <c r="G10" s="0"/>
      <c r="AA10" s="2"/>
    </row>
    <row r="11" customFormat="false" ht="12.75" hidden="false" customHeight="false" outlineLevel="0" collapsed="false">
      <c r="F11" s="0"/>
      <c r="G11" s="0"/>
      <c r="AA11" s="2"/>
    </row>
    <row r="12" customFormat="false" ht="12.75" hidden="false" customHeight="false" outlineLevel="0" collapsed="false">
      <c r="F12" s="0"/>
      <c r="G12" s="0"/>
      <c r="AA12" s="2"/>
    </row>
    <row r="13" customFormat="false" ht="12.75" hidden="false" customHeight="false" outlineLevel="0" collapsed="false">
      <c r="F13" s="0"/>
      <c r="G13" s="0"/>
      <c r="AA13" s="2"/>
    </row>
    <row r="14" customFormat="false" ht="12.75" hidden="false" customHeight="false" outlineLevel="0" collapsed="false">
      <c r="F14" s="0"/>
      <c r="G14" s="0"/>
      <c r="AA14" s="2"/>
    </row>
    <row r="15" customFormat="false" ht="12.75" hidden="false" customHeight="false" outlineLevel="0" collapsed="false">
      <c r="F15" s="0"/>
      <c r="G15" s="0"/>
      <c r="AA15" s="2"/>
    </row>
    <row r="16" customFormat="false" ht="12.75" hidden="false" customHeight="false" outlineLevel="0" collapsed="false">
      <c r="F16" s="0"/>
      <c r="G16" s="0"/>
      <c r="AA16" s="2"/>
    </row>
    <row r="17" customFormat="false" ht="12.75" hidden="false" customHeight="false" outlineLevel="0" collapsed="false">
      <c r="F17" s="0"/>
      <c r="G17" s="0"/>
      <c r="AA17" s="2"/>
    </row>
    <row r="18" customFormat="false" ht="12.75" hidden="false" customHeight="false" outlineLevel="0" collapsed="false">
      <c r="F18" s="0"/>
      <c r="G18" s="0"/>
    </row>
    <row r="19" customFormat="false" ht="12.75" hidden="false" customHeight="false" outlineLevel="0" collapsed="false">
      <c r="F19" s="0"/>
      <c r="G19" s="0"/>
    </row>
    <row r="20" customFormat="false" ht="12.75" hidden="false" customHeight="false" outlineLevel="0" collapsed="false">
      <c r="F20" s="0"/>
      <c r="G20" s="0"/>
    </row>
    <row r="21" customFormat="false" ht="12.75" hidden="false" customHeight="false" outlineLevel="0" collapsed="false">
      <c r="F21" s="0"/>
      <c r="G21" s="0"/>
    </row>
    <row r="22" customFormat="false" ht="12.75" hidden="false" customHeight="false" outlineLevel="0" collapsed="false">
      <c r="F22" s="3" t="s">
        <v>0</v>
      </c>
      <c r="G22" s="0"/>
    </row>
    <row r="23" customFormat="false" ht="12.75" hidden="false" customHeight="false" outlineLevel="0" collapsed="false">
      <c r="F23" s="0"/>
      <c r="G23" s="0"/>
    </row>
    <row r="24" customFormat="false" ht="23.25" hidden="false" customHeight="false" outlineLevel="0" collapsed="false">
      <c r="F24" s="4" t="s">
        <v>1</v>
      </c>
      <c r="G24" s="4"/>
    </row>
    <row r="33" customFormat="false" ht="35.1" hidden="false" customHeight="true" outlineLevel="0" collapsed="false"/>
  </sheetData>
  <sheetProtection sheet="true"/>
  <mergeCells count="1">
    <mergeCell ref="F24:G24"/>
  </mergeCells>
  <dataValidations count="1">
    <dataValidation allowBlank="true" operator="between" showDropDown="false" showErrorMessage="true" showInputMessage="false" sqref="F24:G24" type="list">
      <formula1>paises</formula1>
      <formula2>0</formula2>
    </dataValidation>
  </dataValidation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U62"/>
  <sheetViews>
    <sheetView showFormulas="false" showGridLines="true" showRowColHeaders="true" showZeros="true" rightToLeft="false" tabSelected="false" showOutlineSymbols="true" defaultGridColor="true" view="normal" topLeftCell="A25" colorId="64" zoomScale="145" zoomScaleNormal="145" zoomScalePageLayoutView="100" workbookViewId="0">
      <selection pane="topLeft" activeCell="F7" activeCellId="0" sqref="F7"/>
    </sheetView>
  </sheetViews>
  <sheetFormatPr defaultRowHeight="11.25" zeroHeight="false" outlineLevelRow="0" outlineLevelCol="0"/>
  <cols>
    <col collapsed="false" customWidth="true" hidden="false" outlineLevel="0" max="1" min="1" style="72" width="1.56"/>
    <col collapsed="false" customWidth="true" hidden="false" outlineLevel="0" max="3" min="2" style="72" width="7.27"/>
    <col collapsed="false" customWidth="true" hidden="false" outlineLevel="0" max="4" min="4" style="72" width="10.98"/>
    <col collapsed="false" customWidth="true" hidden="false" outlineLevel="0" max="5" min="5" style="72" width="11.84"/>
    <col collapsed="false" customWidth="true" hidden="false" outlineLevel="0" max="6" min="6" style="72" width="14.97"/>
    <col collapsed="false" customWidth="true" hidden="false" outlineLevel="0" max="7" min="7" style="72" width="4.84"/>
    <col collapsed="false" customWidth="true" hidden="false" outlineLevel="0" max="8" min="8" style="72" width="14.97"/>
    <col collapsed="false" customWidth="true" hidden="false" outlineLevel="0" max="9" min="9" style="72" width="4.98"/>
    <col collapsed="false" customWidth="true" hidden="false" outlineLevel="0" max="10" min="10" style="72" width="1.7"/>
    <col collapsed="false" customWidth="true" hidden="false" outlineLevel="0" max="11" min="11" style="72" width="14.97"/>
    <col collapsed="false" customWidth="true" hidden="false" outlineLevel="0" max="12" min="12" style="72" width="3.13"/>
    <col collapsed="false" customWidth="true" hidden="false" outlineLevel="0" max="13" min="13" style="72" width="3.7"/>
    <col collapsed="false" customWidth="true" hidden="false" outlineLevel="0" max="16" min="14" style="72" width="3.56"/>
    <col collapsed="false" customWidth="true" hidden="false" outlineLevel="0" max="17" min="17" style="72" width="3.7"/>
    <col collapsed="false" customWidth="true" hidden="false" outlineLevel="0" max="18" min="18" style="72" width="3.13"/>
    <col collapsed="false" customWidth="true" hidden="false" outlineLevel="0" max="19" min="19" style="72" width="3.84"/>
    <col collapsed="false" customWidth="true" hidden="false" outlineLevel="0" max="20" min="20" style="72" width="1.7"/>
    <col collapsed="false" customWidth="true" hidden="false" outlineLevel="0" max="21" min="21" style="72" width="18.39"/>
    <col collapsed="false" customWidth="true" hidden="false" outlineLevel="0" max="257" min="22" style="72" width="11.4"/>
    <col collapsed="false" customWidth="true" hidden="false" outlineLevel="0" max="1025" min="258" style="0" width="11.4"/>
  </cols>
  <sheetData>
    <row r="1" customFormat="false" ht="12.75" hidden="false" customHeight="false" outlineLevel="0" collapsed="false">
      <c r="B1" s="73" t="s">
        <v>2</v>
      </c>
      <c r="C1" s="74" t="n">
        <f aca="true">NOW()</f>
        <v>43272.6432367012</v>
      </c>
      <c r="D1" s="74"/>
      <c r="E1" s="0"/>
      <c r="F1" s="0"/>
      <c r="G1" s="0"/>
      <c r="H1" s="0"/>
      <c r="I1" s="0"/>
      <c r="J1" s="0"/>
      <c r="K1" s="0"/>
      <c r="L1" s="0"/>
      <c r="M1" s="0"/>
      <c r="N1" s="0"/>
      <c r="O1" s="0"/>
      <c r="P1" s="0"/>
      <c r="Q1" s="0"/>
      <c r="R1" s="0"/>
      <c r="S1" s="0"/>
      <c r="U1" s="0"/>
    </row>
    <row r="2" customFormat="false" ht="12.75" hidden="false" customHeight="false" outlineLevel="0" collapsed="false">
      <c r="B2" s="0"/>
      <c r="C2" s="0"/>
      <c r="D2" s="0"/>
      <c r="E2" s="0"/>
      <c r="F2" s="0"/>
      <c r="G2" s="0"/>
      <c r="H2" s="0"/>
      <c r="I2" s="0"/>
      <c r="J2" s="0"/>
      <c r="K2" s="0"/>
      <c r="L2" s="0"/>
      <c r="M2" s="0"/>
      <c r="N2" s="0"/>
      <c r="O2" s="0"/>
      <c r="P2" s="0"/>
      <c r="Q2" s="0"/>
      <c r="R2" s="0"/>
      <c r="S2" s="0"/>
      <c r="U2" s="0"/>
    </row>
    <row r="3" customFormat="false" ht="12.75" hidden="false" customHeight="false" outlineLevel="0" collapsed="false">
      <c r="B3" s="75" t="str">
        <f aca="false">'GRUPO A'!B16</f>
        <v>Dia</v>
      </c>
      <c r="C3" s="76" t="str">
        <f aca="false">'GRUPO A'!C16</f>
        <v>Hora</v>
      </c>
      <c r="D3" s="77" t="n">
        <f aca="false">'GRUPO A'!D16</f>
        <v>0</v>
      </c>
      <c r="E3" s="77" t="str">
        <f aca="false">'GRUPO A'!E16</f>
        <v>Estado</v>
      </c>
      <c r="F3" s="78" t="str">
        <f aca="false">'GRUPO A'!F16</f>
        <v>Partidos</v>
      </c>
      <c r="G3" s="78" t="n">
        <f aca="false">'GRUPO A'!G16</f>
        <v>0</v>
      </c>
      <c r="H3" s="78" t="n">
        <f aca="false">'GRUPO A'!H16</f>
        <v>0</v>
      </c>
      <c r="I3" s="78" t="n">
        <f aca="false">'GRUPO A'!I16</f>
        <v>0</v>
      </c>
      <c r="J3" s="0"/>
      <c r="K3" s="75" t="str">
        <f aca="false">Hoja1!B6</f>
        <v>Equipo</v>
      </c>
      <c r="L3" s="75" t="str">
        <f aca="false">Hoja1!C6</f>
        <v>G</v>
      </c>
      <c r="M3" s="75" t="str">
        <f aca="false">Hoja1!D6</f>
        <v>E</v>
      </c>
      <c r="N3" s="75" t="str">
        <f aca="false">Hoja1!E6</f>
        <v>P</v>
      </c>
      <c r="O3" s="75" t="str">
        <f aca="false">Hoja1!F6</f>
        <v>GF</v>
      </c>
      <c r="P3" s="75" t="str">
        <f aca="false">Hoja1!G6</f>
        <v>GC</v>
      </c>
      <c r="Q3" s="75" t="str">
        <f aca="false">Hoja1!H6</f>
        <v>DG</v>
      </c>
      <c r="R3" s="75" t="str">
        <f aca="false">Hoja1!I6</f>
        <v>Pts.</v>
      </c>
      <c r="S3" s="79" t="s">
        <v>9</v>
      </c>
      <c r="U3" s="79" t="s">
        <v>10</v>
      </c>
    </row>
    <row r="4" customFormat="false" ht="11.25" hidden="false" customHeight="false" outlineLevel="0" collapsed="false">
      <c r="B4" s="80" t="n">
        <f aca="false">'GRUPO A'!B17</f>
        <v>43265</v>
      </c>
      <c r="C4" s="81" t="n">
        <f aca="false">'GRUPO A'!C17</f>
        <v>0.458333333333333</v>
      </c>
      <c r="D4" s="82" t="n">
        <f aca="false">'GRUPO A'!D17</f>
        <v>0</v>
      </c>
      <c r="E4" s="83" t="str">
        <f aca="false">'GRUPO A'!E17</f>
        <v>Finalizado</v>
      </c>
      <c r="F4" s="84" t="str">
        <f aca="false">'GRUPO A'!F17</f>
        <v>Rusia</v>
      </c>
      <c r="G4" s="85" t="n">
        <f aca="false">IF('GRUPO A'!G17="","",'GRUPO A'!G17)</f>
        <v>1</v>
      </c>
      <c r="H4" s="86" t="str">
        <f aca="false">'GRUPO A'!H17</f>
        <v>Arabia Saudí</v>
      </c>
      <c r="I4" s="87" t="n">
        <f aca="false">IF('GRUPO A'!I17="","",'GRUPO A'!I17)</f>
        <v>0</v>
      </c>
      <c r="J4" s="88"/>
      <c r="K4" s="89" t="str">
        <f aca="false">Hoja1!B7</f>
        <v>Rusia</v>
      </c>
      <c r="L4" s="90" t="n">
        <f aca="false">Hoja1!C7</f>
        <v>3</v>
      </c>
      <c r="M4" s="91" t="n">
        <f aca="false">Hoja1!D7</f>
        <v>0</v>
      </c>
      <c r="N4" s="91" t="n">
        <f aca="false">Hoja1!E7</f>
        <v>0</v>
      </c>
      <c r="O4" s="91" t="n">
        <f aca="false">Hoja1!F7</f>
        <v>4</v>
      </c>
      <c r="P4" s="91" t="n">
        <f aca="false">Hoja1!G7</f>
        <v>1</v>
      </c>
      <c r="Q4" s="91" t="n">
        <f aca="false">Hoja1!H7</f>
        <v>3</v>
      </c>
      <c r="R4" s="91" t="n">
        <f aca="false">Hoja1!I7</f>
        <v>9</v>
      </c>
      <c r="S4" s="92" t="n">
        <f aca="false">SUM(L4:N4)</f>
        <v>3</v>
      </c>
      <c r="U4" s="93" t="str">
        <f aca="false">K4</f>
        <v>Rusia</v>
      </c>
    </row>
    <row r="5" customFormat="false" ht="11.25" hidden="false" customHeight="false" outlineLevel="0" collapsed="false">
      <c r="B5" s="94" t="n">
        <f aca="false">'GRUPO A'!B18</f>
        <v>43266</v>
      </c>
      <c r="C5" s="81" t="n">
        <f aca="false">'GRUPO A'!C18</f>
        <v>0.333333333333333</v>
      </c>
      <c r="D5" s="82" t="n">
        <f aca="false">'GRUPO A'!D18</f>
        <v>0</v>
      </c>
      <c r="E5" s="95" t="str">
        <f aca="false">'GRUPO A'!E18</f>
        <v>Finalizado</v>
      </c>
      <c r="F5" s="84" t="str">
        <f aca="false">'GRUPO A'!F18</f>
        <v>Egipto</v>
      </c>
      <c r="G5" s="85" t="n">
        <f aca="false">IF('GRUPO A'!G18="","",'GRUPO A'!G18)</f>
        <v>1</v>
      </c>
      <c r="H5" s="96" t="str">
        <f aca="false">'GRUPO A'!H18</f>
        <v>Uruguay</v>
      </c>
      <c r="I5" s="87" t="n">
        <f aca="false">IF('GRUPO A'!I18="","",'GRUPO A'!I18)</f>
        <v>2</v>
      </c>
      <c r="J5" s="88"/>
      <c r="K5" s="97" t="str">
        <f aca="false">Hoja1!B8</f>
        <v>Uruguay</v>
      </c>
      <c r="L5" s="98" t="n">
        <f aca="false">Hoja1!C8</f>
        <v>2</v>
      </c>
      <c r="M5" s="99" t="n">
        <f aca="false">Hoja1!D8</f>
        <v>0</v>
      </c>
      <c r="N5" s="99" t="n">
        <f aca="false">Hoja1!E8</f>
        <v>1</v>
      </c>
      <c r="O5" s="99" t="n">
        <f aca="false">Hoja1!F8</f>
        <v>5</v>
      </c>
      <c r="P5" s="99" t="n">
        <f aca="false">Hoja1!G8</f>
        <v>4</v>
      </c>
      <c r="Q5" s="99" t="n">
        <f aca="false">Hoja1!H8</f>
        <v>1</v>
      </c>
      <c r="R5" s="99" t="n">
        <f aca="false">Hoja1!I8</f>
        <v>6</v>
      </c>
      <c r="S5" s="100" t="n">
        <f aca="false">SUM(L5:N5)</f>
        <v>3</v>
      </c>
      <c r="U5" s="101" t="str">
        <f aca="false">K5</f>
        <v>Uruguay</v>
      </c>
    </row>
    <row r="6" customFormat="false" ht="12.75" hidden="false" customHeight="false" outlineLevel="0" collapsed="false">
      <c r="B6" s="102" t="n">
        <f aca="false">'GRUPO A'!B19</f>
        <v>43270</v>
      </c>
      <c r="C6" s="103" t="n">
        <f aca="false">'GRUPO A'!C19</f>
        <v>0.583333333333333</v>
      </c>
      <c r="D6" s="104" t="n">
        <f aca="false">'GRUPO A'!D19</f>
        <v>0</v>
      </c>
      <c r="E6" s="83" t="str">
        <f aca="false">'GRUPO A'!E19</f>
        <v>Finalizado</v>
      </c>
      <c r="F6" s="105" t="str">
        <f aca="false">'GRUPO A'!F19</f>
        <v>Rusia</v>
      </c>
      <c r="G6" s="85" t="n">
        <f aca="false">IF('GRUPO A'!G19="","",'GRUPO A'!G19)</f>
        <v>1</v>
      </c>
      <c r="H6" s="86" t="str">
        <f aca="false">'GRUPO A'!H19</f>
        <v>Egipto</v>
      </c>
      <c r="I6" s="87" t="n">
        <f aca="false">IF('GRUPO A'!I19="","",'GRUPO A'!I19)</f>
        <v>0</v>
      </c>
      <c r="J6" s="88"/>
      <c r="K6" s="97" t="str">
        <f aca="false">Hoja1!B9</f>
        <v>Arabia Saudí</v>
      </c>
      <c r="L6" s="98" t="n">
        <f aca="false">Hoja1!C9</f>
        <v>0</v>
      </c>
      <c r="M6" s="99" t="n">
        <f aca="false">Hoja1!D9</f>
        <v>1</v>
      </c>
      <c r="N6" s="99" t="n">
        <f aca="false">Hoja1!E9</f>
        <v>2</v>
      </c>
      <c r="O6" s="99" t="n">
        <f aca="false">Hoja1!F9</f>
        <v>2</v>
      </c>
      <c r="P6" s="99" t="n">
        <f aca="false">Hoja1!G9</f>
        <v>4</v>
      </c>
      <c r="Q6" s="99" t="n">
        <f aca="false">Hoja1!H9</f>
        <v>-2</v>
      </c>
      <c r="R6" s="99" t="n">
        <f aca="false">Hoja1!I9</f>
        <v>1</v>
      </c>
      <c r="S6" s="100" t="n">
        <f aca="false">SUM(L6:N6)</f>
        <v>3</v>
      </c>
      <c r="U6" s="0"/>
    </row>
    <row r="7" customFormat="false" ht="12.75" hidden="false" customHeight="false" outlineLevel="0" collapsed="false">
      <c r="B7" s="94" t="n">
        <f aca="false">'GRUPO A'!B20</f>
        <v>43271</v>
      </c>
      <c r="C7" s="106" t="n">
        <f aca="false">'GRUPO A'!C20</f>
        <v>0.458333333333333</v>
      </c>
      <c r="D7" s="107" t="n">
        <f aca="false">'GRUPO A'!D20</f>
        <v>0</v>
      </c>
      <c r="E7" s="95" t="str">
        <f aca="false">'GRUPO A'!E20</f>
        <v>Finalizado</v>
      </c>
      <c r="F7" s="108" t="str">
        <f aca="false">'GRUPO A'!F20</f>
        <v>Uruguay</v>
      </c>
      <c r="G7" s="85" t="n">
        <f aca="false">IF('GRUPO A'!G20="","",'GRUPO A'!G20)</f>
        <v>2</v>
      </c>
      <c r="H7" s="96" t="str">
        <f aca="false">'GRUPO A'!H20</f>
        <v>Arabia Saudí</v>
      </c>
      <c r="I7" s="87" t="n">
        <f aca="false">IF('GRUPO A'!I20="","",'GRUPO A'!I20)</f>
        <v>1</v>
      </c>
      <c r="J7" s="88"/>
      <c r="K7" s="109" t="str">
        <f aca="false">Hoja1!B10</f>
        <v>Egipto</v>
      </c>
      <c r="L7" s="110" t="n">
        <f aca="false">Hoja1!C10</f>
        <v>0</v>
      </c>
      <c r="M7" s="111" t="n">
        <f aca="false">Hoja1!D10</f>
        <v>1</v>
      </c>
      <c r="N7" s="111" t="n">
        <f aca="false">Hoja1!E10</f>
        <v>2</v>
      </c>
      <c r="O7" s="111" t="n">
        <f aca="false">Hoja1!F10</f>
        <v>2</v>
      </c>
      <c r="P7" s="111" t="n">
        <f aca="false">Hoja1!G10</f>
        <v>4</v>
      </c>
      <c r="Q7" s="111" t="n">
        <f aca="false">Hoja1!H10</f>
        <v>-2</v>
      </c>
      <c r="R7" s="111" t="n">
        <f aca="false">Hoja1!I10</f>
        <v>1</v>
      </c>
      <c r="S7" s="112" t="n">
        <f aca="false">SUM(L7:N7)</f>
        <v>3</v>
      </c>
      <c r="U7" s="0"/>
    </row>
    <row r="8" customFormat="false" ht="12.75" hidden="false" customHeight="false" outlineLevel="0" collapsed="false">
      <c r="B8" s="113" t="n">
        <f aca="false">'GRUPO A'!B21</f>
        <v>43276</v>
      </c>
      <c r="C8" s="81" t="n">
        <f aca="false">'GRUPO A'!C21</f>
        <v>0.416666666666667</v>
      </c>
      <c r="D8" s="82" t="n">
        <f aca="false">'GRUPO A'!D21</f>
        <v>0</v>
      </c>
      <c r="E8" s="83" t="str">
        <f aca="false">'GRUPO A'!E21</f>
        <v>Proximamente..</v>
      </c>
      <c r="F8" s="84" t="str">
        <f aca="false">'GRUPO A'!F21</f>
        <v>Uruguay</v>
      </c>
      <c r="G8" s="85" t="n">
        <f aca="false">IF('GRUPO A'!G21="","",'GRUPO A'!G21)</f>
        <v>1</v>
      </c>
      <c r="H8" s="86" t="str">
        <f aca="false">'GRUPO A'!H21</f>
        <v>Rusia</v>
      </c>
      <c r="I8" s="87" t="n">
        <f aca="false">IF('GRUPO A'!I21="","",'GRUPO A'!I21)</f>
        <v>2</v>
      </c>
      <c r="J8" s="88"/>
      <c r="K8" s="0"/>
      <c r="L8" s="0"/>
      <c r="M8" s="0"/>
      <c r="N8" s="0"/>
      <c r="O8" s="0"/>
      <c r="P8" s="0"/>
      <c r="Q8" s="0"/>
      <c r="R8" s="0"/>
      <c r="S8" s="0"/>
      <c r="U8" s="0"/>
    </row>
    <row r="9" customFormat="false" ht="12.75" hidden="false" customHeight="false" outlineLevel="0" collapsed="false">
      <c r="B9" s="113" t="n">
        <f aca="false">'GRUPO A'!B22</f>
        <v>43276</v>
      </c>
      <c r="C9" s="81" t="n">
        <f aca="false">'GRUPO A'!C22</f>
        <v>0.416666666666667</v>
      </c>
      <c r="D9" s="82" t="n">
        <f aca="false">'GRUPO A'!D22</f>
        <v>0</v>
      </c>
      <c r="E9" s="83" t="str">
        <f aca="false">'GRUPO A'!E22</f>
        <v>Proximamente..</v>
      </c>
      <c r="F9" s="84" t="str">
        <f aca="false">'GRUPO A'!F22</f>
        <v>Arabia Saudí</v>
      </c>
      <c r="G9" s="85" t="n">
        <f aca="false">IF('GRUPO A'!G22="","",'GRUPO A'!G22)</f>
        <v>1</v>
      </c>
      <c r="H9" s="86" t="str">
        <f aca="false">'GRUPO A'!H22</f>
        <v>Egipto</v>
      </c>
      <c r="I9" s="87" t="n">
        <f aca="false">IF('GRUPO A'!I22="","",'GRUPO A'!I22)</f>
        <v>1</v>
      </c>
      <c r="J9" s="88"/>
      <c r="K9" s="0"/>
      <c r="L9" s="0"/>
      <c r="M9" s="0"/>
      <c r="N9" s="0"/>
      <c r="O9" s="0"/>
      <c r="P9" s="0"/>
      <c r="Q9" s="0"/>
      <c r="R9" s="0"/>
      <c r="S9" s="0"/>
      <c r="U9" s="0"/>
    </row>
    <row r="10" customFormat="false" ht="11.25" hidden="false" customHeight="false" outlineLevel="0" collapsed="false">
      <c r="B10" s="75" t="str">
        <f aca="false">'GRUPO B'!B16</f>
        <v>Dia</v>
      </c>
      <c r="C10" s="76" t="str">
        <f aca="false">'GRUPO B'!C16</f>
        <v>Hora</v>
      </c>
      <c r="D10" s="77" t="n">
        <f aca="false">'GRUPO B'!D16</f>
        <v>0</v>
      </c>
      <c r="E10" s="77" t="str">
        <f aca="false">'GRUPO B'!E16</f>
        <v>Estado</v>
      </c>
      <c r="F10" s="78" t="str">
        <f aca="false">'GRUPO B'!F16</f>
        <v>Partidos</v>
      </c>
      <c r="G10" s="78" t="n">
        <f aca="false">'GRUPO B'!G16</f>
        <v>0</v>
      </c>
      <c r="H10" s="78" t="n">
        <f aca="false">'GRUPO B'!H16</f>
        <v>0</v>
      </c>
      <c r="I10" s="78" t="n">
        <f aca="false">'GRUPO B'!I16</f>
        <v>0</v>
      </c>
      <c r="J10" s="114"/>
      <c r="K10" s="75" t="str">
        <f aca="false">Hoja1!B13</f>
        <v>Equipo</v>
      </c>
      <c r="L10" s="75" t="str">
        <f aca="false">Hoja1!C13</f>
        <v>G</v>
      </c>
      <c r="M10" s="75" t="str">
        <f aca="false">Hoja1!D13</f>
        <v>E</v>
      </c>
      <c r="N10" s="75" t="str">
        <f aca="false">Hoja1!E13</f>
        <v>P</v>
      </c>
      <c r="O10" s="75" t="str">
        <f aca="false">Hoja1!F13</f>
        <v>GF</v>
      </c>
      <c r="P10" s="75" t="str">
        <f aca="false">Hoja1!G13</f>
        <v>GC</v>
      </c>
      <c r="Q10" s="75" t="str">
        <f aca="false">Hoja1!H13</f>
        <v>DG</v>
      </c>
      <c r="R10" s="75" t="str">
        <f aca="false">Hoja1!I13</f>
        <v>Pts.</v>
      </c>
      <c r="S10" s="79" t="s">
        <v>9</v>
      </c>
      <c r="U10" s="79" t="s">
        <v>10</v>
      </c>
    </row>
    <row r="11" customFormat="false" ht="11.25" hidden="false" customHeight="false" outlineLevel="0" collapsed="false">
      <c r="B11" s="80" t="n">
        <f aca="false">'GRUPO B'!B17</f>
        <v>43266</v>
      </c>
      <c r="C11" s="81" t="n">
        <f aca="false">'GRUPO B'!C17</f>
        <v>0.583333333333333</v>
      </c>
      <c r="D11" s="82" t="n">
        <f aca="false">'GRUPO B'!D17</f>
        <v>0</v>
      </c>
      <c r="E11" s="83" t="str">
        <f aca="false">'GRUPO B'!E17</f>
        <v>Finalizado</v>
      </c>
      <c r="F11" s="84" t="str">
        <f aca="false">'GRUPO B'!F17</f>
        <v>Portugal</v>
      </c>
      <c r="G11" s="85" t="n">
        <f aca="false">IF('GRUPO B'!G17="","",'GRUPO B'!G17)</f>
        <v>1</v>
      </c>
      <c r="H11" s="86" t="str">
        <f aca="false">'GRUPO B'!H17</f>
        <v>España</v>
      </c>
      <c r="I11" s="87" t="n">
        <f aca="false">IF('GRUPO B'!I17="","",'GRUPO B'!I17)</f>
        <v>2</v>
      </c>
      <c r="J11" s="88"/>
      <c r="K11" s="89" t="str">
        <f aca="false">Hoja1!B14</f>
        <v>España</v>
      </c>
      <c r="L11" s="90" t="n">
        <f aca="false">Hoja1!C14</f>
        <v>3</v>
      </c>
      <c r="M11" s="91" t="n">
        <f aca="false">Hoja1!D14</f>
        <v>0</v>
      </c>
      <c r="N11" s="91" t="n">
        <f aca="false">Hoja1!E14</f>
        <v>0</v>
      </c>
      <c r="O11" s="91" t="n">
        <f aca="false">Hoja1!F14</f>
        <v>5</v>
      </c>
      <c r="P11" s="91" t="n">
        <f aca="false">Hoja1!G14</f>
        <v>1</v>
      </c>
      <c r="Q11" s="91" t="n">
        <f aca="false">Hoja1!H14</f>
        <v>4</v>
      </c>
      <c r="R11" s="91" t="n">
        <f aca="false">Hoja1!I14</f>
        <v>9</v>
      </c>
      <c r="S11" s="92" t="n">
        <f aca="false">SUM(L11:N11)</f>
        <v>3</v>
      </c>
      <c r="U11" s="93" t="str">
        <f aca="false">K11</f>
        <v>España</v>
      </c>
    </row>
    <row r="12" customFormat="false" ht="11.25" hidden="false" customHeight="false" outlineLevel="0" collapsed="false">
      <c r="B12" s="94" t="n">
        <f aca="false">'GRUPO B'!B18</f>
        <v>43266</v>
      </c>
      <c r="C12" s="81" t="n">
        <f aca="false">'GRUPO B'!C18</f>
        <v>0.458333333333333</v>
      </c>
      <c r="D12" s="82" t="n">
        <f aca="false">'GRUPO B'!D18</f>
        <v>0</v>
      </c>
      <c r="E12" s="95" t="str">
        <f aca="false">'GRUPO B'!E18</f>
        <v>Finalizado</v>
      </c>
      <c r="F12" s="84" t="str">
        <f aca="false">'GRUPO B'!F18</f>
        <v>Marruecos</v>
      </c>
      <c r="G12" s="85" t="n">
        <f aca="false">IF('GRUPO B'!G18="","",'GRUPO B'!G18)</f>
        <v>0</v>
      </c>
      <c r="H12" s="96" t="str">
        <f aca="false">'GRUPO B'!H18</f>
        <v>Irán</v>
      </c>
      <c r="I12" s="87" t="n">
        <f aca="false">IF('GRUPO B'!I18="","",'GRUPO B'!I18)</f>
        <v>1</v>
      </c>
      <c r="J12" s="88"/>
      <c r="K12" s="97" t="str">
        <f aca="false">Hoja1!B15</f>
        <v>Portugal</v>
      </c>
      <c r="L12" s="98" t="n">
        <f aca="false">Hoja1!C15</f>
        <v>1</v>
      </c>
      <c r="M12" s="99" t="n">
        <f aca="false">Hoja1!D15</f>
        <v>1</v>
      </c>
      <c r="N12" s="99" t="n">
        <f aca="false">Hoja1!E15</f>
        <v>1</v>
      </c>
      <c r="O12" s="99" t="n">
        <f aca="false">Hoja1!F15</f>
        <v>3</v>
      </c>
      <c r="P12" s="99" t="n">
        <f aca="false">Hoja1!G15</f>
        <v>3</v>
      </c>
      <c r="Q12" s="99" t="n">
        <f aca="false">Hoja1!H15</f>
        <v>0</v>
      </c>
      <c r="R12" s="99" t="n">
        <f aca="false">Hoja1!I15</f>
        <v>4</v>
      </c>
      <c r="S12" s="100" t="n">
        <f aca="false">SUM(L12:N12)</f>
        <v>3</v>
      </c>
      <c r="U12" s="101" t="str">
        <f aca="false">K12</f>
        <v>Portugal</v>
      </c>
    </row>
    <row r="13" customFormat="false" ht="12.75" hidden="false" customHeight="false" outlineLevel="0" collapsed="false">
      <c r="B13" s="102" t="n">
        <f aca="false">'GRUPO B'!B19</f>
        <v>43271</v>
      </c>
      <c r="C13" s="103" t="n">
        <f aca="false">'GRUPO B'!C19</f>
        <v>0.333333333333333</v>
      </c>
      <c r="D13" s="104" t="n">
        <f aca="false">'GRUPO B'!D19</f>
        <v>0</v>
      </c>
      <c r="E13" s="83" t="str">
        <f aca="false">'GRUPO B'!E19</f>
        <v>Finalizado</v>
      </c>
      <c r="F13" s="105" t="str">
        <f aca="false">'GRUPO B'!F19</f>
        <v>Portugal</v>
      </c>
      <c r="G13" s="85" t="n">
        <f aca="false">IF('GRUPO B'!G19="","",'GRUPO B'!G19)</f>
        <v>1</v>
      </c>
      <c r="H13" s="86" t="str">
        <f aca="false">'GRUPO B'!H19</f>
        <v>Marruecos</v>
      </c>
      <c r="I13" s="87" t="n">
        <f aca="false">IF('GRUPO B'!I19="","",'GRUPO B'!I19)</f>
        <v>0</v>
      </c>
      <c r="J13" s="88"/>
      <c r="K13" s="97" t="str">
        <f aca="false">Hoja1!B16</f>
        <v>Irán</v>
      </c>
      <c r="L13" s="98" t="n">
        <f aca="false">Hoja1!C16</f>
        <v>1</v>
      </c>
      <c r="M13" s="99" t="n">
        <f aca="false">Hoja1!D16</f>
        <v>1</v>
      </c>
      <c r="N13" s="99" t="n">
        <f aca="false">Hoja1!E16</f>
        <v>1</v>
      </c>
      <c r="O13" s="99" t="n">
        <f aca="false">Hoja1!F16</f>
        <v>2</v>
      </c>
      <c r="P13" s="99" t="n">
        <f aca="false">Hoja1!G16</f>
        <v>2</v>
      </c>
      <c r="Q13" s="99" t="n">
        <f aca="false">Hoja1!H16</f>
        <v>0</v>
      </c>
      <c r="R13" s="99" t="n">
        <f aca="false">Hoja1!I16</f>
        <v>4</v>
      </c>
      <c r="S13" s="100" t="n">
        <f aca="false">SUM(L13:N13)</f>
        <v>3</v>
      </c>
      <c r="U13" s="0"/>
    </row>
    <row r="14" customFormat="false" ht="12.75" hidden="false" customHeight="false" outlineLevel="0" collapsed="false">
      <c r="B14" s="94" t="n">
        <f aca="false">'GRUPO B'!B20</f>
        <v>43271</v>
      </c>
      <c r="C14" s="106" t="n">
        <f aca="false">'GRUPO B'!C20</f>
        <v>0.583333333333333</v>
      </c>
      <c r="D14" s="107" t="n">
        <f aca="false">'GRUPO B'!D20</f>
        <v>0</v>
      </c>
      <c r="E14" s="95" t="str">
        <f aca="false">'GRUPO B'!E20</f>
        <v>Finalizado</v>
      </c>
      <c r="F14" s="108" t="str">
        <f aca="false">'GRUPO B'!F20</f>
        <v>Irán</v>
      </c>
      <c r="G14" s="85" t="n">
        <f aca="false">IF('GRUPO B'!G20="","",'GRUPO B'!G20)</f>
        <v>0</v>
      </c>
      <c r="H14" s="96" t="str">
        <f aca="false">'GRUPO B'!H20</f>
        <v>España</v>
      </c>
      <c r="I14" s="87" t="n">
        <f aca="false">IF('GRUPO B'!I20="","",'GRUPO B'!I20)</f>
        <v>1</v>
      </c>
      <c r="J14" s="88"/>
      <c r="K14" s="109" t="str">
        <f aca="false">Hoja1!B17</f>
        <v>Marruecos</v>
      </c>
      <c r="L14" s="110" t="n">
        <f aca="false">Hoja1!C17</f>
        <v>0</v>
      </c>
      <c r="M14" s="111" t="n">
        <f aca="false">Hoja1!D17</f>
        <v>0</v>
      </c>
      <c r="N14" s="111" t="n">
        <f aca="false">Hoja1!E17</f>
        <v>3</v>
      </c>
      <c r="O14" s="111" t="n">
        <f aca="false">Hoja1!F17</f>
        <v>0</v>
      </c>
      <c r="P14" s="111" t="n">
        <f aca="false">Hoja1!G17</f>
        <v>4</v>
      </c>
      <c r="Q14" s="111" t="n">
        <f aca="false">Hoja1!H17</f>
        <v>-4</v>
      </c>
      <c r="R14" s="111" t="n">
        <f aca="false">Hoja1!I17</f>
        <v>0</v>
      </c>
      <c r="S14" s="112" t="n">
        <f aca="false">SUM(L14:N14)</f>
        <v>3</v>
      </c>
      <c r="U14" s="0"/>
    </row>
    <row r="15" customFormat="false" ht="12.75" hidden="false" customHeight="false" outlineLevel="0" collapsed="false">
      <c r="B15" s="113" t="n">
        <f aca="false">'GRUPO B'!B21</f>
        <v>43276</v>
      </c>
      <c r="C15" s="81" t="n">
        <f aca="false">'GRUPO B'!C21</f>
        <v>0.583333333333333</v>
      </c>
      <c r="D15" s="82" t="n">
        <f aca="false">'GRUPO B'!D21</f>
        <v>0</v>
      </c>
      <c r="E15" s="83" t="str">
        <f aca="false">'GRUPO B'!E21</f>
        <v>Proximamente...</v>
      </c>
      <c r="F15" s="84" t="str">
        <f aca="false">'GRUPO B'!F21</f>
        <v>Irán</v>
      </c>
      <c r="G15" s="85" t="n">
        <f aca="false">IF('GRUPO B'!G21="","",'GRUPO B'!G21)</f>
        <v>1</v>
      </c>
      <c r="H15" s="86" t="str">
        <f aca="false">'GRUPO B'!H21</f>
        <v>Portugal</v>
      </c>
      <c r="I15" s="87" t="n">
        <f aca="false">IF('GRUPO B'!I21="","",'GRUPO B'!I21)</f>
        <v>1</v>
      </c>
      <c r="J15" s="88"/>
      <c r="K15" s="0"/>
      <c r="L15" s="0"/>
      <c r="M15" s="0"/>
      <c r="N15" s="0"/>
      <c r="O15" s="0"/>
      <c r="P15" s="0"/>
      <c r="Q15" s="0"/>
      <c r="R15" s="0"/>
      <c r="S15" s="0"/>
      <c r="U15" s="0"/>
    </row>
    <row r="16" customFormat="false" ht="12.75" hidden="false" customHeight="false" outlineLevel="0" collapsed="false">
      <c r="B16" s="113" t="n">
        <f aca="false">'GRUPO B'!B22</f>
        <v>43276</v>
      </c>
      <c r="C16" s="81" t="n">
        <f aca="false">'GRUPO B'!C22</f>
        <v>0.583333333333333</v>
      </c>
      <c r="D16" s="82" t="n">
        <f aca="false">'GRUPO B'!D22</f>
        <v>0</v>
      </c>
      <c r="E16" s="83" t="str">
        <f aca="false">'GRUPO B'!E22</f>
        <v>Proximamente...</v>
      </c>
      <c r="F16" s="84" t="str">
        <f aca="false">'GRUPO B'!F22</f>
        <v>España</v>
      </c>
      <c r="G16" s="85" t="n">
        <f aca="false">IF('GRUPO B'!G22="","",'GRUPO B'!G22)</f>
        <v>2</v>
      </c>
      <c r="H16" s="86" t="str">
        <f aca="false">'GRUPO B'!H22</f>
        <v>Marruecos</v>
      </c>
      <c r="I16" s="87" t="n">
        <f aca="false">IF('GRUPO B'!I22="","",'GRUPO B'!I22)</f>
        <v>0</v>
      </c>
      <c r="J16" s="88"/>
      <c r="K16" s="0"/>
      <c r="L16" s="0"/>
      <c r="M16" s="0"/>
      <c r="N16" s="0"/>
      <c r="O16" s="0"/>
      <c r="P16" s="0"/>
      <c r="Q16" s="0"/>
      <c r="R16" s="0"/>
      <c r="S16" s="0"/>
      <c r="U16" s="0"/>
    </row>
    <row r="17" customFormat="false" ht="11.25" hidden="false" customHeight="false" outlineLevel="0" collapsed="false">
      <c r="B17" s="75" t="str">
        <f aca="false">'GRUPO C'!B16</f>
        <v>Dia</v>
      </c>
      <c r="C17" s="76" t="str">
        <f aca="false">'GRUPO C'!C16</f>
        <v>Hora</v>
      </c>
      <c r="D17" s="77" t="n">
        <f aca="false">'GRUPO C'!D16</f>
        <v>0</v>
      </c>
      <c r="E17" s="77" t="str">
        <f aca="false">'GRUPO C'!E16</f>
        <v>Estado</v>
      </c>
      <c r="F17" s="78" t="str">
        <f aca="false">'GRUPO C'!F16</f>
        <v>Partidos</v>
      </c>
      <c r="G17" s="78" t="n">
        <f aca="false">'GRUPO C'!G16</f>
        <v>0</v>
      </c>
      <c r="H17" s="78" t="n">
        <f aca="false">'GRUPO C'!H16</f>
        <v>0</v>
      </c>
      <c r="I17" s="78" t="n">
        <f aca="false">'GRUPO C'!I16</f>
        <v>0</v>
      </c>
      <c r="J17" s="114"/>
      <c r="K17" s="75" t="str">
        <f aca="false">Hoja1!B20</f>
        <v>Equipo</v>
      </c>
      <c r="L17" s="75" t="str">
        <f aca="false">Hoja1!C20</f>
        <v>G</v>
      </c>
      <c r="M17" s="75" t="str">
        <f aca="false">Hoja1!D20</f>
        <v>E</v>
      </c>
      <c r="N17" s="75" t="str">
        <f aca="false">Hoja1!E20</f>
        <v>P</v>
      </c>
      <c r="O17" s="75" t="str">
        <f aca="false">Hoja1!F20</f>
        <v>GF</v>
      </c>
      <c r="P17" s="75" t="str">
        <f aca="false">Hoja1!G20</f>
        <v>GC</v>
      </c>
      <c r="Q17" s="75" t="str">
        <f aca="false">Hoja1!H20</f>
        <v>DG</v>
      </c>
      <c r="R17" s="75" t="str">
        <f aca="false">Hoja1!I20</f>
        <v>Pts.</v>
      </c>
      <c r="S17" s="79" t="s">
        <v>9</v>
      </c>
      <c r="U17" s="79" t="s">
        <v>10</v>
      </c>
    </row>
    <row r="18" customFormat="false" ht="11.25" hidden="false" customHeight="false" outlineLevel="0" collapsed="false">
      <c r="B18" s="80" t="n">
        <f aca="false">'GRUPO C'!B17</f>
        <v>43267</v>
      </c>
      <c r="C18" s="81" t="n">
        <f aca="false">'GRUPO C'!C17</f>
        <v>0.25</v>
      </c>
      <c r="D18" s="82" t="n">
        <f aca="false">'GRUPO C'!D17</f>
        <v>0</v>
      </c>
      <c r="E18" s="83" t="str">
        <f aca="false">'GRUPO C'!E17</f>
        <v>Finalizado</v>
      </c>
      <c r="F18" s="84" t="str">
        <f aca="false">'GRUPO C'!F17</f>
        <v>Francia</v>
      </c>
      <c r="G18" s="85" t="n">
        <f aca="false">IF('GRUPO C'!G17="","",'GRUPO C'!G17)</f>
        <v>1</v>
      </c>
      <c r="H18" s="86" t="str">
        <f aca="false">'GRUPO C'!H17</f>
        <v>Australia</v>
      </c>
      <c r="I18" s="87" t="n">
        <f aca="false">IF('GRUPO C'!I17="","",'GRUPO C'!I17)</f>
        <v>0</v>
      </c>
      <c r="J18" s="88"/>
      <c r="K18" s="89" t="str">
        <f aca="false">Hoja1!B21</f>
        <v>Francia</v>
      </c>
      <c r="L18" s="90" t="n">
        <f aca="false">Hoja1!C21</f>
        <v>3</v>
      </c>
      <c r="M18" s="91" t="n">
        <f aca="false">Hoja1!D21</f>
        <v>0</v>
      </c>
      <c r="N18" s="91" t="n">
        <f aca="false">Hoja1!E21</f>
        <v>0</v>
      </c>
      <c r="O18" s="91" t="n">
        <f aca="false">Hoja1!F21</f>
        <v>4</v>
      </c>
      <c r="P18" s="91" t="n">
        <f aca="false">Hoja1!G21</f>
        <v>1</v>
      </c>
      <c r="Q18" s="91" t="n">
        <f aca="false">Hoja1!H21</f>
        <v>3</v>
      </c>
      <c r="R18" s="91" t="n">
        <f aca="false">Hoja1!I21</f>
        <v>9</v>
      </c>
      <c r="S18" s="92" t="n">
        <f aca="false">SUM(L18:N18)</f>
        <v>3</v>
      </c>
      <c r="U18" s="93" t="str">
        <f aca="false">K18</f>
        <v>Francia</v>
      </c>
    </row>
    <row r="19" customFormat="false" ht="11.25" hidden="false" customHeight="false" outlineLevel="0" collapsed="false">
      <c r="B19" s="94" t="n">
        <f aca="false">'GRUPO C'!B18</f>
        <v>43267</v>
      </c>
      <c r="C19" s="81" t="n">
        <f aca="false">'GRUPO C'!C18</f>
        <v>0.5</v>
      </c>
      <c r="D19" s="82" t="n">
        <f aca="false">'GRUPO C'!D18</f>
        <v>0</v>
      </c>
      <c r="E19" s="95" t="str">
        <f aca="false">'GRUPO C'!E18</f>
        <v>Finalizado</v>
      </c>
      <c r="F19" s="84" t="str">
        <f aca="false">'GRUPO C'!F18</f>
        <v>Perú</v>
      </c>
      <c r="G19" s="85" t="n">
        <f aca="false">IF('GRUPO C'!G18="","",'GRUPO C'!G18)</f>
        <v>1</v>
      </c>
      <c r="H19" s="96" t="str">
        <f aca="false">'GRUPO C'!H18</f>
        <v>Dinamarca</v>
      </c>
      <c r="I19" s="87" t="n">
        <f aca="false">IF('GRUPO C'!I18="","",'GRUPO C'!I18)</f>
        <v>0</v>
      </c>
      <c r="J19" s="88"/>
      <c r="K19" s="97" t="str">
        <f aca="false">Hoja1!B22</f>
        <v>Australia</v>
      </c>
      <c r="L19" s="98" t="n">
        <f aca="false">Hoja1!C22</f>
        <v>2</v>
      </c>
      <c r="M19" s="99" t="n">
        <f aca="false">Hoja1!D22</f>
        <v>0</v>
      </c>
      <c r="N19" s="99" t="n">
        <f aca="false">Hoja1!E22</f>
        <v>1</v>
      </c>
      <c r="O19" s="99" t="n">
        <f aca="false">Hoja1!F22</f>
        <v>2</v>
      </c>
      <c r="P19" s="99" t="n">
        <f aca="false">Hoja1!G22</f>
        <v>1</v>
      </c>
      <c r="Q19" s="99" t="n">
        <f aca="false">Hoja1!H22</f>
        <v>1</v>
      </c>
      <c r="R19" s="99" t="n">
        <f aca="false">Hoja1!I22</f>
        <v>6</v>
      </c>
      <c r="S19" s="100" t="n">
        <f aca="false">SUM(L19:N19)</f>
        <v>3</v>
      </c>
      <c r="U19" s="101" t="str">
        <f aca="false">K19</f>
        <v>Australia</v>
      </c>
    </row>
    <row r="20" customFormat="false" ht="12.75" hidden="false" customHeight="false" outlineLevel="0" collapsed="false">
      <c r="B20" s="102" t="n">
        <f aca="false">'GRUPO C'!B19</f>
        <v>43272</v>
      </c>
      <c r="C20" s="103" t="n">
        <f aca="false">'GRUPO C'!C19</f>
        <v>0.458333333333333</v>
      </c>
      <c r="D20" s="104" t="n">
        <f aca="false">'GRUPO C'!D19</f>
        <v>0</v>
      </c>
      <c r="E20" s="83" t="str">
        <f aca="false">'GRUPO C'!E19</f>
        <v>Finalizado</v>
      </c>
      <c r="F20" s="105" t="str">
        <f aca="false">'GRUPO C'!F19</f>
        <v>Francia</v>
      </c>
      <c r="G20" s="85" t="n">
        <f aca="false">IF('GRUPO C'!G19="","",'GRUPO C'!G19)</f>
        <v>1</v>
      </c>
      <c r="H20" s="86" t="str">
        <f aca="false">'GRUPO C'!H19</f>
        <v>Perú</v>
      </c>
      <c r="I20" s="87" t="n">
        <f aca="false">IF('GRUPO C'!I19="","",'GRUPO C'!I19)</f>
        <v>0</v>
      </c>
      <c r="J20" s="88"/>
      <c r="K20" s="97" t="str">
        <f aca="false">Hoja1!B23</f>
        <v>Perú</v>
      </c>
      <c r="L20" s="98" t="n">
        <f aca="false">Hoja1!C23</f>
        <v>1</v>
      </c>
      <c r="M20" s="99" t="n">
        <f aca="false">Hoja1!D23</f>
        <v>0</v>
      </c>
      <c r="N20" s="99" t="n">
        <f aca="false">Hoja1!E23</f>
        <v>2</v>
      </c>
      <c r="O20" s="99" t="n">
        <f aca="false">Hoja1!F23</f>
        <v>1</v>
      </c>
      <c r="P20" s="99" t="n">
        <f aca="false">Hoja1!G23</f>
        <v>2</v>
      </c>
      <c r="Q20" s="99" t="n">
        <f aca="false">Hoja1!H23</f>
        <v>-1</v>
      </c>
      <c r="R20" s="99" t="n">
        <f aca="false">Hoja1!I23</f>
        <v>3</v>
      </c>
      <c r="S20" s="100" t="n">
        <f aca="false">SUM(L20:N20)</f>
        <v>3</v>
      </c>
      <c r="U20" s="0"/>
    </row>
    <row r="21" customFormat="false" ht="12.75" hidden="false" customHeight="false" outlineLevel="0" collapsed="false">
      <c r="B21" s="94" t="n">
        <f aca="false">'GRUPO C'!B20</f>
        <v>43272</v>
      </c>
      <c r="C21" s="106" t="n">
        <f aca="false">'GRUPO C'!C20</f>
        <v>0.333333333333333</v>
      </c>
      <c r="D21" s="107" t="n">
        <f aca="false">'GRUPO C'!D20</f>
        <v>0</v>
      </c>
      <c r="E21" s="95" t="str">
        <f aca="false">'GRUPO C'!E20</f>
        <v>Finalizado</v>
      </c>
      <c r="F21" s="108" t="str">
        <f aca="false">'GRUPO C'!F20</f>
        <v>Dinamarca</v>
      </c>
      <c r="G21" s="85" t="n">
        <f aca="false">IF('GRUPO C'!G20="","",'GRUPO C'!G20)</f>
        <v>0</v>
      </c>
      <c r="H21" s="96" t="str">
        <f aca="false">'GRUPO C'!H20</f>
        <v>Australia</v>
      </c>
      <c r="I21" s="87" t="n">
        <f aca="false">IF('GRUPO C'!I20="","",'GRUPO C'!I20)</f>
        <v>1</v>
      </c>
      <c r="J21" s="88"/>
      <c r="K21" s="109" t="str">
        <f aca="false">Hoja1!B24</f>
        <v>Dinamarca</v>
      </c>
      <c r="L21" s="110" t="n">
        <f aca="false">Hoja1!C24</f>
        <v>0</v>
      </c>
      <c r="M21" s="111" t="n">
        <f aca="false">Hoja1!D24</f>
        <v>0</v>
      </c>
      <c r="N21" s="111" t="n">
        <f aca="false">Hoja1!E24</f>
        <v>3</v>
      </c>
      <c r="O21" s="111" t="n">
        <f aca="false">Hoja1!F24</f>
        <v>1</v>
      </c>
      <c r="P21" s="111" t="n">
        <f aca="false">Hoja1!G24</f>
        <v>4</v>
      </c>
      <c r="Q21" s="111" t="n">
        <f aca="false">Hoja1!H24</f>
        <v>-3</v>
      </c>
      <c r="R21" s="111" t="n">
        <f aca="false">Hoja1!I24</f>
        <v>0</v>
      </c>
      <c r="S21" s="112" t="n">
        <f aca="false">SUM(L21:N21)</f>
        <v>3</v>
      </c>
      <c r="U21" s="0"/>
    </row>
    <row r="22" customFormat="false" ht="12.75" hidden="false" customHeight="false" outlineLevel="0" collapsed="false">
      <c r="B22" s="113" t="n">
        <f aca="false">'GRUPO C'!B21</f>
        <v>43277</v>
      </c>
      <c r="C22" s="81" t="n">
        <f aca="false">'GRUPO C'!C21</f>
        <v>0.416666666666667</v>
      </c>
      <c r="D22" s="82" t="n">
        <f aca="false">'GRUPO C'!D21</f>
        <v>0</v>
      </c>
      <c r="E22" s="83" t="str">
        <f aca="false">'GRUPO C'!E21</f>
        <v>Proximamente..</v>
      </c>
      <c r="F22" s="84" t="str">
        <f aca="false">'GRUPO C'!F21</f>
        <v>Dinamarca</v>
      </c>
      <c r="G22" s="85" t="n">
        <f aca="false">IF('GRUPO C'!G21="","",'GRUPO C'!G21)</f>
        <v>1</v>
      </c>
      <c r="H22" s="86" t="str">
        <f aca="false">'GRUPO C'!H21</f>
        <v>Francia</v>
      </c>
      <c r="I22" s="87" t="n">
        <f aca="false">IF('GRUPO C'!I21="","",'GRUPO C'!I21)</f>
        <v>2</v>
      </c>
      <c r="J22" s="88"/>
      <c r="K22" s="0"/>
      <c r="L22" s="0"/>
      <c r="M22" s="0"/>
      <c r="N22" s="0"/>
      <c r="O22" s="0"/>
      <c r="P22" s="0"/>
      <c r="Q22" s="0"/>
      <c r="R22" s="0"/>
      <c r="S22" s="0"/>
      <c r="U22" s="0"/>
    </row>
    <row r="23" customFormat="false" ht="12.75" hidden="false" customHeight="false" outlineLevel="0" collapsed="false">
      <c r="B23" s="113" t="n">
        <f aca="false">'GRUPO C'!B22</f>
        <v>43277</v>
      </c>
      <c r="C23" s="81" t="n">
        <f aca="false">'GRUPO C'!C22</f>
        <v>0.416666666666667</v>
      </c>
      <c r="D23" s="82" t="n">
        <f aca="false">'GRUPO C'!D22</f>
        <v>0</v>
      </c>
      <c r="E23" s="83" t="str">
        <f aca="false">'GRUPO C'!E22</f>
        <v>Proximamente..</v>
      </c>
      <c r="F23" s="84" t="str">
        <f aca="false">'GRUPO C'!F22</f>
        <v>Australia</v>
      </c>
      <c r="G23" s="85" t="n">
        <f aca="false">IF('GRUPO C'!G22="","",'GRUPO C'!G22)</f>
        <v>1</v>
      </c>
      <c r="H23" s="86" t="str">
        <f aca="false">'GRUPO C'!H22</f>
        <v>Perú</v>
      </c>
      <c r="I23" s="87" t="n">
        <f aca="false">IF('GRUPO C'!I22="","",'GRUPO C'!I22)</f>
        <v>0</v>
      </c>
      <c r="J23" s="88"/>
      <c r="K23" s="0"/>
      <c r="L23" s="0"/>
      <c r="M23" s="0"/>
      <c r="N23" s="0"/>
      <c r="O23" s="0"/>
      <c r="P23" s="0"/>
      <c r="Q23" s="0"/>
      <c r="R23" s="0"/>
      <c r="S23" s="0"/>
      <c r="U23" s="0"/>
    </row>
    <row r="24" customFormat="false" ht="11.25" hidden="false" customHeight="false" outlineLevel="0" collapsed="false">
      <c r="B24" s="75" t="str">
        <f aca="false">'GRUPO D'!B16</f>
        <v>Dia</v>
      </c>
      <c r="C24" s="76" t="str">
        <f aca="false">'GRUPO D'!C16</f>
        <v>Hora</v>
      </c>
      <c r="D24" s="77" t="n">
        <f aca="false">'GRUPO D'!D16</f>
        <v>0</v>
      </c>
      <c r="E24" s="77" t="str">
        <f aca="false">'GRUPO D'!E16</f>
        <v>Estado</v>
      </c>
      <c r="F24" s="78" t="str">
        <f aca="false">'GRUPO D'!F16</f>
        <v>Partidos</v>
      </c>
      <c r="G24" s="78" t="n">
        <f aca="false">'GRUPO D'!G16</f>
        <v>0</v>
      </c>
      <c r="H24" s="78" t="n">
        <f aca="false">'GRUPO D'!H16</f>
        <v>0</v>
      </c>
      <c r="I24" s="78" t="n">
        <f aca="false">'GRUPO D'!I16</f>
        <v>0</v>
      </c>
      <c r="J24" s="114"/>
      <c r="K24" s="75" t="str">
        <f aca="false">Hoja1!B27</f>
        <v>Equipo</v>
      </c>
      <c r="L24" s="75" t="str">
        <f aca="false">Hoja1!C27</f>
        <v>G</v>
      </c>
      <c r="M24" s="75" t="str">
        <f aca="false">Hoja1!D27</f>
        <v>E</v>
      </c>
      <c r="N24" s="75" t="str">
        <f aca="false">Hoja1!E27</f>
        <v>P</v>
      </c>
      <c r="O24" s="75" t="str">
        <f aca="false">Hoja1!F27</f>
        <v>GF</v>
      </c>
      <c r="P24" s="75" t="str">
        <f aca="false">Hoja1!G27</f>
        <v>GC</v>
      </c>
      <c r="Q24" s="75" t="str">
        <f aca="false">Hoja1!H27</f>
        <v>DG</v>
      </c>
      <c r="R24" s="75" t="str">
        <f aca="false">Hoja1!I27</f>
        <v>Pts.</v>
      </c>
      <c r="S24" s="79" t="s">
        <v>9</v>
      </c>
      <c r="U24" s="79" t="s">
        <v>10</v>
      </c>
    </row>
    <row r="25" customFormat="false" ht="11.25" hidden="false" customHeight="false" outlineLevel="0" collapsed="false">
      <c r="B25" s="80" t="n">
        <f aca="false">'GRUPO D'!B17</f>
        <v>43267</v>
      </c>
      <c r="C25" s="81" t="n">
        <f aca="false">'GRUPO D'!C17</f>
        <v>0.375</v>
      </c>
      <c r="D25" s="82" t="n">
        <f aca="false">'GRUPO D'!D17</f>
        <v>0</v>
      </c>
      <c r="E25" s="83" t="str">
        <f aca="false">'GRUPO D'!E17</f>
        <v>Finalizado</v>
      </c>
      <c r="F25" s="84" t="str">
        <f aca="false">'GRUPO D'!F17</f>
        <v>Argentina</v>
      </c>
      <c r="G25" s="85" t="n">
        <f aca="false">IF('GRUPO D'!G17="","",'GRUPO D'!G17)</f>
        <v>2</v>
      </c>
      <c r="H25" s="86" t="str">
        <f aca="false">'GRUPO D'!H17</f>
        <v>Islandia</v>
      </c>
      <c r="I25" s="87" t="n">
        <f aca="false">IF('GRUPO D'!I17="","",'GRUPO D'!I17)</f>
        <v>0</v>
      </c>
      <c r="J25" s="88"/>
      <c r="K25" s="89" t="str">
        <f aca="false">Hoja1!B28</f>
        <v>Croacia</v>
      </c>
      <c r="L25" s="90" t="n">
        <f aca="false">Hoja1!C28</f>
        <v>3</v>
      </c>
      <c r="M25" s="91" t="n">
        <f aca="false">Hoja1!D28</f>
        <v>0</v>
      </c>
      <c r="N25" s="91" t="n">
        <f aca="false">Hoja1!E28</f>
        <v>0</v>
      </c>
      <c r="O25" s="91" t="n">
        <f aca="false">Hoja1!F28</f>
        <v>3</v>
      </c>
      <c r="P25" s="91" t="n">
        <f aca="false">Hoja1!G28</f>
        <v>0</v>
      </c>
      <c r="Q25" s="91" t="n">
        <f aca="false">Hoja1!H28</f>
        <v>3</v>
      </c>
      <c r="R25" s="91" t="n">
        <f aca="false">Hoja1!I28</f>
        <v>9</v>
      </c>
      <c r="S25" s="92" t="n">
        <f aca="false">SUM(L25:N25)</f>
        <v>3</v>
      </c>
      <c r="U25" s="93" t="str">
        <f aca="false">K25</f>
        <v>Croacia</v>
      </c>
    </row>
    <row r="26" customFormat="false" ht="11.25" hidden="false" customHeight="false" outlineLevel="0" collapsed="false">
      <c r="B26" s="94" t="n">
        <f aca="false">'GRUPO D'!B18</f>
        <v>43267</v>
      </c>
      <c r="C26" s="81" t="n">
        <f aca="false">'GRUPO D'!C18</f>
        <v>0.625</v>
      </c>
      <c r="D26" s="82" t="n">
        <f aca="false">'GRUPO D'!D18</f>
        <v>0</v>
      </c>
      <c r="E26" s="95" t="str">
        <f aca="false">'GRUPO D'!E18</f>
        <v>Finalizado</v>
      </c>
      <c r="F26" s="84" t="str">
        <f aca="false">'GRUPO D'!F18</f>
        <v>Croacia</v>
      </c>
      <c r="G26" s="85" t="n">
        <f aca="false">IF('GRUPO D'!G18="","",'GRUPO D'!G18)</f>
        <v>1</v>
      </c>
      <c r="H26" s="96" t="str">
        <f aca="false">'GRUPO D'!H18</f>
        <v>Nigeria</v>
      </c>
      <c r="I26" s="87" t="n">
        <f aca="false">IF('GRUPO D'!I18="","",'GRUPO D'!I18)</f>
        <v>0</v>
      </c>
      <c r="J26" s="88"/>
      <c r="K26" s="97" t="str">
        <f aca="false">Hoja1!B29</f>
        <v>Argentina</v>
      </c>
      <c r="L26" s="98" t="n">
        <f aca="false">Hoja1!C29</f>
        <v>1</v>
      </c>
      <c r="M26" s="99" t="n">
        <f aca="false">Hoja1!D29</f>
        <v>1</v>
      </c>
      <c r="N26" s="99" t="n">
        <f aca="false">Hoja1!E29</f>
        <v>1</v>
      </c>
      <c r="O26" s="99" t="n">
        <f aca="false">Hoja1!F29</f>
        <v>3</v>
      </c>
      <c r="P26" s="99" t="n">
        <f aca="false">Hoja1!G29</f>
        <v>2</v>
      </c>
      <c r="Q26" s="99" t="n">
        <f aca="false">Hoja1!H29</f>
        <v>1</v>
      </c>
      <c r="R26" s="99" t="n">
        <f aca="false">Hoja1!I29</f>
        <v>4</v>
      </c>
      <c r="S26" s="100" t="n">
        <f aca="false">SUM(L26:N26)</f>
        <v>3</v>
      </c>
      <c r="U26" s="101" t="str">
        <f aca="false">K26</f>
        <v>Argentina</v>
      </c>
    </row>
    <row r="27" customFormat="false" ht="12.75" hidden="false" customHeight="false" outlineLevel="0" collapsed="false">
      <c r="B27" s="102" t="n">
        <f aca="false">'GRUPO D'!B19</f>
        <v>43272</v>
      </c>
      <c r="C27" s="103" t="n">
        <f aca="false">'GRUPO D'!C19</f>
        <v>0.583333333333333</v>
      </c>
      <c r="D27" s="104" t="n">
        <f aca="false">'GRUPO D'!D19</f>
        <v>0</v>
      </c>
      <c r="E27" s="83" t="str">
        <f aca="false">'GRUPO D'!E19</f>
        <v>En juego</v>
      </c>
      <c r="F27" s="105" t="str">
        <f aca="false">'GRUPO D'!F19</f>
        <v>Argentina</v>
      </c>
      <c r="G27" s="85" t="n">
        <f aca="false">IF('GRUPO D'!G19="","",'GRUPO D'!G19)</f>
        <v>0</v>
      </c>
      <c r="H27" s="86" t="str">
        <f aca="false">'GRUPO D'!H19</f>
        <v>Croacia</v>
      </c>
      <c r="I27" s="87" t="n">
        <f aca="false">IF('GRUPO D'!I19="","",'GRUPO D'!I19)</f>
        <v>1</v>
      </c>
      <c r="J27" s="88"/>
      <c r="K27" s="97" t="str">
        <f aca="false">Hoja1!B30</f>
        <v>Nigeria</v>
      </c>
      <c r="L27" s="98" t="n">
        <f aca="false">Hoja1!C30</f>
        <v>1</v>
      </c>
      <c r="M27" s="99" t="n">
        <f aca="false">Hoja1!D30</f>
        <v>1</v>
      </c>
      <c r="N27" s="99" t="n">
        <f aca="false">Hoja1!E30</f>
        <v>1</v>
      </c>
      <c r="O27" s="99" t="n">
        <f aca="false">Hoja1!F30</f>
        <v>2</v>
      </c>
      <c r="P27" s="99" t="n">
        <f aca="false">Hoja1!G30</f>
        <v>2</v>
      </c>
      <c r="Q27" s="99" t="n">
        <f aca="false">Hoja1!H30</f>
        <v>0</v>
      </c>
      <c r="R27" s="99" t="n">
        <f aca="false">Hoja1!I30</f>
        <v>4</v>
      </c>
      <c r="S27" s="100" t="n">
        <f aca="false">SUM(L27:N27)</f>
        <v>3</v>
      </c>
      <c r="U27" s="0"/>
    </row>
    <row r="28" customFormat="false" ht="12.75" hidden="false" customHeight="false" outlineLevel="0" collapsed="false">
      <c r="B28" s="94" t="n">
        <f aca="false">'GRUPO D'!B20</f>
        <v>43273</v>
      </c>
      <c r="C28" s="106" t="n">
        <f aca="false">'GRUPO D'!C20</f>
        <v>0.458333333333333</v>
      </c>
      <c r="D28" s="107" t="n">
        <f aca="false">'GRUPO D'!D20</f>
        <v>0</v>
      </c>
      <c r="E28" s="95" t="str">
        <f aca="false">'GRUPO D'!E20</f>
        <v>Proximamente..</v>
      </c>
      <c r="F28" s="108" t="str">
        <f aca="false">'GRUPO D'!F20</f>
        <v>Nigeria</v>
      </c>
      <c r="G28" s="85" t="n">
        <f aca="false">IF('GRUPO D'!G20="","",'GRUPO D'!G20)</f>
        <v>1</v>
      </c>
      <c r="H28" s="96" t="str">
        <f aca="false">'GRUPO D'!H20</f>
        <v>Islandia</v>
      </c>
      <c r="I28" s="87" t="n">
        <f aca="false">IF('GRUPO D'!I20="","",'GRUPO D'!I20)</f>
        <v>0</v>
      </c>
      <c r="J28" s="88"/>
      <c r="K28" s="109" t="str">
        <f aca="false">Hoja1!B31</f>
        <v>Islandia</v>
      </c>
      <c r="L28" s="110" t="n">
        <f aca="false">Hoja1!C31</f>
        <v>0</v>
      </c>
      <c r="M28" s="111" t="n">
        <f aca="false">Hoja1!D31</f>
        <v>0</v>
      </c>
      <c r="N28" s="111" t="n">
        <f aca="false">Hoja1!E31</f>
        <v>3</v>
      </c>
      <c r="O28" s="111" t="n">
        <f aca="false">Hoja1!F31</f>
        <v>0</v>
      </c>
      <c r="P28" s="111" t="n">
        <f aca="false">Hoja1!G31</f>
        <v>4</v>
      </c>
      <c r="Q28" s="111" t="n">
        <f aca="false">Hoja1!H31</f>
        <v>-4</v>
      </c>
      <c r="R28" s="111" t="n">
        <f aca="false">Hoja1!I31</f>
        <v>0</v>
      </c>
      <c r="S28" s="112" t="n">
        <f aca="false">SUM(L28:N28)</f>
        <v>3</v>
      </c>
      <c r="U28" s="0"/>
    </row>
    <row r="29" customFormat="false" ht="12.75" hidden="false" customHeight="false" outlineLevel="0" collapsed="false">
      <c r="B29" s="113" t="n">
        <f aca="false">'GRUPO D'!B21</f>
        <v>43277</v>
      </c>
      <c r="C29" s="81" t="n">
        <f aca="false">'GRUPO D'!C21</f>
        <v>0.583333333333333</v>
      </c>
      <c r="D29" s="82" t="n">
        <f aca="false">'GRUPO D'!D21</f>
        <v>0</v>
      </c>
      <c r="E29" s="83" t="str">
        <f aca="false">'GRUPO D'!E21</f>
        <v>Proximamente..</v>
      </c>
      <c r="F29" s="84" t="str">
        <f aca="false">'GRUPO D'!F21</f>
        <v>Nigeria</v>
      </c>
      <c r="G29" s="85" t="n">
        <f aca="false">IF('GRUPO D'!G21="","",'GRUPO D'!G21)</f>
        <v>1</v>
      </c>
      <c r="H29" s="86" t="str">
        <f aca="false">'GRUPO D'!H21</f>
        <v>Argentina</v>
      </c>
      <c r="I29" s="87" t="n">
        <f aca="false">IF('GRUPO D'!I21="","",'GRUPO D'!I21)</f>
        <v>1</v>
      </c>
      <c r="J29" s="88"/>
      <c r="K29" s="0"/>
      <c r="L29" s="0"/>
      <c r="M29" s="0"/>
      <c r="N29" s="0"/>
      <c r="O29" s="0"/>
      <c r="P29" s="0"/>
      <c r="Q29" s="0"/>
      <c r="R29" s="0"/>
      <c r="S29" s="0"/>
      <c r="U29" s="0"/>
    </row>
    <row r="30" customFormat="false" ht="12.75" hidden="false" customHeight="false" outlineLevel="0" collapsed="false">
      <c r="B30" s="113" t="n">
        <f aca="false">'GRUPO D'!B22</f>
        <v>43277</v>
      </c>
      <c r="C30" s="81" t="n">
        <f aca="false">'GRUPO D'!C22</f>
        <v>0.583333333333333</v>
      </c>
      <c r="D30" s="82" t="n">
        <f aca="false">'GRUPO D'!D22</f>
        <v>0</v>
      </c>
      <c r="E30" s="83" t="str">
        <f aca="false">'GRUPO D'!E22</f>
        <v>Proximamente..</v>
      </c>
      <c r="F30" s="84" t="str">
        <f aca="false">'GRUPO D'!F22</f>
        <v>Islandia</v>
      </c>
      <c r="G30" s="85" t="n">
        <f aca="false">IF('GRUPO D'!G22="","",'GRUPO D'!G22)</f>
        <v>0</v>
      </c>
      <c r="H30" s="86" t="str">
        <f aca="false">'GRUPO D'!H22</f>
        <v>Croacia</v>
      </c>
      <c r="I30" s="87" t="n">
        <f aca="false">IF('GRUPO D'!I22="","",'GRUPO D'!I22)</f>
        <v>1</v>
      </c>
      <c r="J30" s="88"/>
      <c r="K30" s="0"/>
      <c r="L30" s="0"/>
      <c r="M30" s="0"/>
      <c r="N30" s="0"/>
      <c r="O30" s="0"/>
      <c r="P30" s="0"/>
      <c r="Q30" s="0"/>
      <c r="R30" s="0"/>
      <c r="S30" s="0"/>
      <c r="U30" s="0"/>
    </row>
    <row r="31" customFormat="false" ht="11.25" hidden="false" customHeight="false" outlineLevel="0" collapsed="false">
      <c r="B31" s="75" t="str">
        <f aca="false">'GRUPO E'!B16</f>
        <v>Dia</v>
      </c>
      <c r="C31" s="76" t="str">
        <f aca="false">'GRUPO E'!C16</f>
        <v>Hora</v>
      </c>
      <c r="D31" s="77" t="n">
        <f aca="false">'GRUPO E'!D16</f>
        <v>0</v>
      </c>
      <c r="E31" s="77" t="str">
        <f aca="false">'GRUPO E'!E16</f>
        <v>Estado</v>
      </c>
      <c r="F31" s="78" t="str">
        <f aca="false">'GRUPO E'!F16</f>
        <v>Partidos</v>
      </c>
      <c r="G31" s="78" t="n">
        <f aca="false">'GRUPO E'!G16</f>
        <v>0</v>
      </c>
      <c r="H31" s="78" t="n">
        <f aca="false">'GRUPO E'!H16</f>
        <v>0</v>
      </c>
      <c r="I31" s="78" t="n">
        <f aca="false">'GRUPO E'!I16</f>
        <v>0</v>
      </c>
      <c r="J31" s="114"/>
      <c r="K31" s="75" t="str">
        <f aca="false">Hoja1!B34</f>
        <v>Equipo</v>
      </c>
      <c r="L31" s="75" t="str">
        <f aca="false">Hoja1!C34</f>
        <v>G</v>
      </c>
      <c r="M31" s="75" t="str">
        <f aca="false">Hoja1!D34</f>
        <v>E</v>
      </c>
      <c r="N31" s="75" t="str">
        <f aca="false">Hoja1!E34</f>
        <v>P</v>
      </c>
      <c r="O31" s="75" t="str">
        <f aca="false">Hoja1!F34</f>
        <v>GF</v>
      </c>
      <c r="P31" s="75" t="str">
        <f aca="false">Hoja1!G34</f>
        <v>GC</v>
      </c>
      <c r="Q31" s="75" t="str">
        <f aca="false">Hoja1!H34</f>
        <v>DG</v>
      </c>
      <c r="R31" s="75" t="str">
        <f aca="false">Hoja1!I34</f>
        <v>Pts.</v>
      </c>
      <c r="S31" s="79" t="s">
        <v>9</v>
      </c>
      <c r="U31" s="79" t="s">
        <v>10</v>
      </c>
    </row>
    <row r="32" customFormat="false" ht="11.25" hidden="false" customHeight="false" outlineLevel="0" collapsed="false">
      <c r="B32" s="80" t="n">
        <f aca="false">'GRUPO E'!B17</f>
        <v>43268</v>
      </c>
      <c r="C32" s="81" t="n">
        <f aca="false">'GRUPO E'!C17</f>
        <v>0.583333333333333</v>
      </c>
      <c r="D32" s="82" t="n">
        <f aca="false">'GRUPO E'!D17</f>
        <v>0</v>
      </c>
      <c r="E32" s="83" t="str">
        <f aca="false">'GRUPO E'!E17</f>
        <v>Finalizado</v>
      </c>
      <c r="F32" s="84" t="str">
        <f aca="false">'GRUPO E'!F17</f>
        <v>Brasil</v>
      </c>
      <c r="G32" s="85" t="n">
        <f aca="false">IF('GRUPO E'!G17="","",'GRUPO E'!G17)</f>
        <v>2</v>
      </c>
      <c r="H32" s="86" t="str">
        <f aca="false">'GRUPO E'!H17</f>
        <v>Suiza</v>
      </c>
      <c r="I32" s="87" t="n">
        <f aca="false">IF('GRUPO E'!I17="","",'GRUPO E'!I17)</f>
        <v>0</v>
      </c>
      <c r="J32" s="88"/>
      <c r="K32" s="89" t="str">
        <f aca="false">Hoja1!B35</f>
        <v>Brasil</v>
      </c>
      <c r="L32" s="90" t="n">
        <f aca="false">Hoja1!C35</f>
        <v>3</v>
      </c>
      <c r="M32" s="91" t="n">
        <f aca="false">Hoja1!D35</f>
        <v>0</v>
      </c>
      <c r="N32" s="91" t="n">
        <f aca="false">Hoja1!E35</f>
        <v>0</v>
      </c>
      <c r="O32" s="91" t="n">
        <f aca="false">Hoja1!F35</f>
        <v>7</v>
      </c>
      <c r="P32" s="91" t="n">
        <f aca="false">Hoja1!G35</f>
        <v>1</v>
      </c>
      <c r="Q32" s="91" t="n">
        <f aca="false">Hoja1!H35</f>
        <v>6</v>
      </c>
      <c r="R32" s="91" t="n">
        <f aca="false">Hoja1!I35</f>
        <v>9</v>
      </c>
      <c r="S32" s="92" t="n">
        <f aca="false">SUM(L32:N32)</f>
        <v>3</v>
      </c>
      <c r="U32" s="93" t="str">
        <f aca="false">K32</f>
        <v>Brasil</v>
      </c>
    </row>
    <row r="33" customFormat="false" ht="11.25" hidden="false" customHeight="false" outlineLevel="0" collapsed="false">
      <c r="B33" s="94" t="n">
        <f aca="false">'GRUPO E'!B18</f>
        <v>43268</v>
      </c>
      <c r="C33" s="81" t="n">
        <f aca="false">'GRUPO E'!C18</f>
        <v>0.333333333333333</v>
      </c>
      <c r="D33" s="82" t="n">
        <f aca="false">'GRUPO E'!D18</f>
        <v>0</v>
      </c>
      <c r="E33" s="95" t="str">
        <f aca="false">'GRUPO E'!E18</f>
        <v>Finalizado</v>
      </c>
      <c r="F33" s="84" t="str">
        <f aca="false">'GRUPO E'!F18</f>
        <v>Costa Rica</v>
      </c>
      <c r="G33" s="85" t="n">
        <f aca="false">IF('GRUPO E'!G18="","",'GRUPO E'!G18)</f>
        <v>0</v>
      </c>
      <c r="H33" s="96" t="str">
        <f aca="false">'GRUPO E'!H18</f>
        <v>Serbia</v>
      </c>
      <c r="I33" s="87" t="n">
        <f aca="false">IF('GRUPO E'!I18="","",'GRUPO E'!I18)</f>
        <v>1</v>
      </c>
      <c r="J33" s="88"/>
      <c r="K33" s="97" t="str">
        <f aca="false">Hoja1!B36</f>
        <v>Suiza</v>
      </c>
      <c r="L33" s="98" t="n">
        <f aca="false">Hoja1!C36</f>
        <v>1</v>
      </c>
      <c r="M33" s="99" t="n">
        <f aca="false">Hoja1!D36</f>
        <v>1</v>
      </c>
      <c r="N33" s="99" t="n">
        <f aca="false">Hoja1!E36</f>
        <v>1</v>
      </c>
      <c r="O33" s="99" t="n">
        <f aca="false">Hoja1!F36</f>
        <v>2</v>
      </c>
      <c r="P33" s="99" t="n">
        <f aca="false">Hoja1!G36</f>
        <v>3</v>
      </c>
      <c r="Q33" s="99" t="n">
        <f aca="false">Hoja1!H36</f>
        <v>-1</v>
      </c>
      <c r="R33" s="99" t="n">
        <f aca="false">Hoja1!I36</f>
        <v>4</v>
      </c>
      <c r="S33" s="100" t="n">
        <f aca="false">SUM(L33:N33)</f>
        <v>3</v>
      </c>
      <c r="U33" s="101" t="str">
        <f aca="false">K33</f>
        <v>Suiza</v>
      </c>
    </row>
    <row r="34" customFormat="false" ht="12.75" hidden="false" customHeight="false" outlineLevel="0" collapsed="false">
      <c r="B34" s="102" t="n">
        <f aca="false">'GRUPO E'!B19</f>
        <v>43273</v>
      </c>
      <c r="C34" s="103" t="n">
        <f aca="false">'GRUPO E'!C19</f>
        <v>0.333333333333333</v>
      </c>
      <c r="D34" s="104" t="n">
        <f aca="false">'GRUPO E'!D19</f>
        <v>0</v>
      </c>
      <c r="E34" s="83" t="str">
        <f aca="false">'GRUPO E'!E19</f>
        <v>Proximamente..</v>
      </c>
      <c r="F34" s="105" t="str">
        <f aca="false">'GRUPO E'!F19</f>
        <v>Brasil</v>
      </c>
      <c r="G34" s="85" t="n">
        <f aca="false">IF('GRUPO E'!G19="","",'GRUPO E'!G19)</f>
        <v>3</v>
      </c>
      <c r="H34" s="86" t="str">
        <f aca="false">'GRUPO E'!H19</f>
        <v>Costa Rica</v>
      </c>
      <c r="I34" s="87" t="n">
        <f aca="false">IF('GRUPO E'!I19="","",'GRUPO E'!I19)</f>
        <v>0</v>
      </c>
      <c r="J34" s="88"/>
      <c r="K34" s="97" t="str">
        <f aca="false">Hoja1!B37</f>
        <v>Serbia</v>
      </c>
      <c r="L34" s="98" t="n">
        <f aca="false">Hoja1!C37</f>
        <v>1</v>
      </c>
      <c r="M34" s="99" t="n">
        <f aca="false">Hoja1!D37</f>
        <v>0</v>
      </c>
      <c r="N34" s="99" t="n">
        <f aca="false">Hoja1!E37</f>
        <v>2</v>
      </c>
      <c r="O34" s="99" t="n">
        <f aca="false">Hoja1!F37</f>
        <v>2</v>
      </c>
      <c r="P34" s="99" t="n">
        <f aca="false">Hoja1!G37</f>
        <v>3</v>
      </c>
      <c r="Q34" s="99" t="n">
        <f aca="false">Hoja1!H37</f>
        <v>-1</v>
      </c>
      <c r="R34" s="99" t="n">
        <f aca="false">Hoja1!I37</f>
        <v>3</v>
      </c>
      <c r="S34" s="100" t="n">
        <f aca="false">SUM(L34:N34)</f>
        <v>3</v>
      </c>
      <c r="U34" s="0"/>
    </row>
    <row r="35" customFormat="false" ht="12.75" hidden="false" customHeight="false" outlineLevel="0" collapsed="false">
      <c r="B35" s="94" t="n">
        <f aca="false">'GRUPO E'!B20</f>
        <v>43273</v>
      </c>
      <c r="C35" s="106" t="n">
        <f aca="false">'GRUPO E'!C20</f>
        <v>0.583333333333333</v>
      </c>
      <c r="D35" s="107" t="n">
        <f aca="false">'GRUPO E'!D20</f>
        <v>0</v>
      </c>
      <c r="E35" s="95" t="str">
        <f aca="false">'GRUPO E'!E20</f>
        <v>Proximamente..</v>
      </c>
      <c r="F35" s="108" t="str">
        <f aca="false">'GRUPO E'!F20</f>
        <v>Serbia</v>
      </c>
      <c r="G35" s="85" t="n">
        <f aca="false">IF('GRUPO E'!G20="","",'GRUPO E'!G20)</f>
        <v>0</v>
      </c>
      <c r="H35" s="96" t="str">
        <f aca="false">'GRUPO E'!H20</f>
        <v>Suiza</v>
      </c>
      <c r="I35" s="87" t="n">
        <f aca="false">IF('GRUPO E'!I20="","",'GRUPO E'!I20)</f>
        <v>1</v>
      </c>
      <c r="J35" s="88"/>
      <c r="K35" s="109" t="str">
        <f aca="false">Hoja1!B38</f>
        <v>Costa Rica</v>
      </c>
      <c r="L35" s="110" t="n">
        <f aca="false">Hoja1!C38</f>
        <v>0</v>
      </c>
      <c r="M35" s="111" t="n">
        <f aca="false">Hoja1!D38</f>
        <v>1</v>
      </c>
      <c r="N35" s="111" t="n">
        <f aca="false">Hoja1!E38</f>
        <v>2</v>
      </c>
      <c r="O35" s="111" t="n">
        <f aca="false">Hoja1!F38</f>
        <v>1</v>
      </c>
      <c r="P35" s="111" t="n">
        <f aca="false">Hoja1!G38</f>
        <v>5</v>
      </c>
      <c r="Q35" s="111" t="n">
        <f aca="false">Hoja1!H38</f>
        <v>-4</v>
      </c>
      <c r="R35" s="111" t="n">
        <f aca="false">Hoja1!I38</f>
        <v>1</v>
      </c>
      <c r="S35" s="112" t="n">
        <f aca="false">SUM(L35:N35)</f>
        <v>3</v>
      </c>
      <c r="U35" s="0"/>
    </row>
    <row r="36" customFormat="false" ht="12.75" hidden="false" customHeight="false" outlineLevel="0" collapsed="false">
      <c r="B36" s="113" t="n">
        <f aca="false">'GRUPO E'!B21</f>
        <v>43278</v>
      </c>
      <c r="C36" s="81" t="n">
        <f aca="false">'GRUPO E'!C21</f>
        <v>0.583333333333333</v>
      </c>
      <c r="D36" s="82" t="n">
        <f aca="false">'GRUPO E'!D21</f>
        <v>0</v>
      </c>
      <c r="E36" s="83" t="str">
        <f aca="false">'GRUPO E'!E21</f>
        <v>Proximamente..</v>
      </c>
      <c r="F36" s="84" t="str">
        <f aca="false">'GRUPO E'!F21</f>
        <v>Serbia</v>
      </c>
      <c r="G36" s="85" t="n">
        <f aca="false">IF('GRUPO E'!G21="","",'GRUPO E'!G21)</f>
        <v>1</v>
      </c>
      <c r="H36" s="86" t="str">
        <f aca="false">'GRUPO E'!H21</f>
        <v>Brasil</v>
      </c>
      <c r="I36" s="87" t="n">
        <f aca="false">IF('GRUPO E'!I21="","",'GRUPO E'!I21)</f>
        <v>2</v>
      </c>
      <c r="J36" s="88"/>
      <c r="K36" s="0"/>
      <c r="L36" s="0"/>
      <c r="M36" s="0"/>
      <c r="N36" s="0"/>
      <c r="O36" s="0"/>
      <c r="P36" s="0"/>
      <c r="Q36" s="0"/>
      <c r="R36" s="0"/>
      <c r="S36" s="0"/>
      <c r="U36" s="0"/>
    </row>
    <row r="37" customFormat="false" ht="12.75" hidden="false" customHeight="false" outlineLevel="0" collapsed="false">
      <c r="B37" s="113" t="n">
        <f aca="false">'GRUPO E'!B22</f>
        <v>43278</v>
      </c>
      <c r="C37" s="81" t="n">
        <f aca="false">'GRUPO E'!C22</f>
        <v>0.583333333333333</v>
      </c>
      <c r="D37" s="82" t="n">
        <f aca="false">'GRUPO E'!D22</f>
        <v>0</v>
      </c>
      <c r="E37" s="83" t="str">
        <f aca="false">'GRUPO E'!E22</f>
        <v>Proximamente..</v>
      </c>
      <c r="F37" s="84" t="str">
        <f aca="false">'GRUPO E'!F22</f>
        <v>Suiza</v>
      </c>
      <c r="G37" s="85" t="n">
        <f aca="false">IF('GRUPO E'!G22="","",'GRUPO E'!G22)</f>
        <v>1</v>
      </c>
      <c r="H37" s="86" t="str">
        <f aca="false">'GRUPO E'!H22</f>
        <v>Costa Rica</v>
      </c>
      <c r="I37" s="87" t="n">
        <f aca="false">IF('GRUPO E'!I22="","",'GRUPO E'!I22)</f>
        <v>1</v>
      </c>
      <c r="J37" s="88"/>
      <c r="K37" s="0"/>
      <c r="L37" s="0"/>
      <c r="M37" s="0"/>
      <c r="N37" s="0"/>
      <c r="O37" s="0"/>
      <c r="P37" s="0"/>
      <c r="Q37" s="0"/>
      <c r="R37" s="0"/>
      <c r="S37" s="0"/>
      <c r="U37" s="0"/>
    </row>
    <row r="38" customFormat="false" ht="11.25" hidden="false" customHeight="false" outlineLevel="0" collapsed="false">
      <c r="B38" s="75" t="str">
        <f aca="false">'GRUPO F'!B16</f>
        <v>Dia</v>
      </c>
      <c r="C38" s="76" t="str">
        <f aca="false">'GRUPO F'!C16</f>
        <v>Hora</v>
      </c>
      <c r="D38" s="77" t="n">
        <f aca="false">'GRUPO F'!D16</f>
        <v>0</v>
      </c>
      <c r="E38" s="77" t="str">
        <f aca="false">'GRUPO F'!E16</f>
        <v>Estado</v>
      </c>
      <c r="F38" s="78" t="str">
        <f aca="false">'GRUPO F'!F16</f>
        <v>Partidos</v>
      </c>
      <c r="G38" s="78" t="n">
        <f aca="false">'GRUPO F'!G16</f>
        <v>0</v>
      </c>
      <c r="H38" s="78" t="n">
        <f aca="false">'GRUPO F'!H16</f>
        <v>0</v>
      </c>
      <c r="I38" s="78" t="n">
        <f aca="false">'GRUPO F'!I16</f>
        <v>0</v>
      </c>
      <c r="J38" s="114"/>
      <c r="K38" s="75" t="str">
        <f aca="false">Hoja1!B41</f>
        <v>Equipo</v>
      </c>
      <c r="L38" s="75" t="str">
        <f aca="false">Hoja1!C41</f>
        <v>G</v>
      </c>
      <c r="M38" s="75" t="str">
        <f aca="false">Hoja1!D41</f>
        <v>E</v>
      </c>
      <c r="N38" s="75" t="str">
        <f aca="false">Hoja1!E41</f>
        <v>P</v>
      </c>
      <c r="O38" s="75" t="str">
        <f aca="false">Hoja1!F41</f>
        <v>GF</v>
      </c>
      <c r="P38" s="75" t="str">
        <f aca="false">Hoja1!G41</f>
        <v>GC</v>
      </c>
      <c r="Q38" s="75" t="str">
        <f aca="false">Hoja1!H41</f>
        <v>DG</v>
      </c>
      <c r="R38" s="75" t="str">
        <f aca="false">Hoja1!I41</f>
        <v>Pts.</v>
      </c>
      <c r="S38" s="79" t="s">
        <v>9</v>
      </c>
      <c r="U38" s="79" t="s">
        <v>10</v>
      </c>
    </row>
    <row r="39" customFormat="false" ht="11.25" hidden="false" customHeight="false" outlineLevel="0" collapsed="false">
      <c r="B39" s="80" t="n">
        <f aca="false">'GRUPO F'!B17</f>
        <v>43268</v>
      </c>
      <c r="C39" s="81" t="n">
        <f aca="false">'GRUPO F'!C17</f>
        <v>0.458333333333333</v>
      </c>
      <c r="D39" s="82" t="n">
        <f aca="false">'GRUPO F'!D17</f>
        <v>0</v>
      </c>
      <c r="E39" s="83" t="str">
        <f aca="false">'GRUPO F'!E17</f>
        <v>Finalizado</v>
      </c>
      <c r="F39" s="84" t="str">
        <f aca="false">'GRUPO F'!F17</f>
        <v>Alemania</v>
      </c>
      <c r="G39" s="85" t="n">
        <f aca="false">IF('GRUPO F'!G17="","",'GRUPO F'!G17)</f>
        <v>2</v>
      </c>
      <c r="H39" s="86" t="str">
        <f aca="false">'GRUPO F'!H17</f>
        <v>México</v>
      </c>
      <c r="I39" s="87" t="n">
        <f aca="false">IF('GRUPO F'!I17="","",'GRUPO F'!I17)</f>
        <v>1</v>
      </c>
      <c r="J39" s="88"/>
      <c r="K39" s="89" t="str">
        <f aca="false">Hoja1!B42</f>
        <v>Alemania</v>
      </c>
      <c r="L39" s="90" t="n">
        <f aca="false">Hoja1!C42</f>
        <v>3</v>
      </c>
      <c r="M39" s="91" t="n">
        <f aca="false">Hoja1!D42</f>
        <v>0</v>
      </c>
      <c r="N39" s="91" t="n">
        <f aca="false">Hoja1!E42</f>
        <v>0</v>
      </c>
      <c r="O39" s="91" t="n">
        <f aca="false">Hoja1!F42</f>
        <v>6</v>
      </c>
      <c r="P39" s="91" t="n">
        <f aca="false">Hoja1!G42</f>
        <v>2</v>
      </c>
      <c r="Q39" s="91" t="n">
        <f aca="false">Hoja1!H42</f>
        <v>4</v>
      </c>
      <c r="R39" s="91" t="n">
        <f aca="false">Hoja1!I42</f>
        <v>9</v>
      </c>
      <c r="S39" s="92" t="n">
        <f aca="false">SUM(L39:N39)</f>
        <v>3</v>
      </c>
      <c r="U39" s="93" t="str">
        <f aca="false">K39</f>
        <v>Alemania</v>
      </c>
    </row>
    <row r="40" customFormat="false" ht="11.25" hidden="false" customHeight="false" outlineLevel="0" collapsed="false">
      <c r="B40" s="94" t="n">
        <f aca="false">'GRUPO F'!B18</f>
        <v>43269</v>
      </c>
      <c r="C40" s="81" t="n">
        <f aca="false">'GRUPO F'!C18</f>
        <v>0.333333333333333</v>
      </c>
      <c r="D40" s="82" t="n">
        <f aca="false">'GRUPO F'!D18</f>
        <v>0</v>
      </c>
      <c r="E40" s="95" t="str">
        <f aca="false">'GRUPO F'!E18</f>
        <v>Finalizado</v>
      </c>
      <c r="F40" s="84" t="str">
        <f aca="false">'GRUPO F'!F18</f>
        <v>Suecia</v>
      </c>
      <c r="G40" s="85" t="n">
        <f aca="false">IF('GRUPO F'!G18="","",'GRUPO F'!G18)</f>
        <v>2</v>
      </c>
      <c r="H40" s="96" t="str">
        <f aca="false">'GRUPO F'!H18</f>
        <v>Corea</v>
      </c>
      <c r="I40" s="87" t="n">
        <f aca="false">IF('GRUPO F'!I18="","",'GRUPO F'!I18)</f>
        <v>1</v>
      </c>
      <c r="J40" s="88"/>
      <c r="K40" s="97" t="str">
        <f aca="false">Hoja1!B43</f>
        <v>México</v>
      </c>
      <c r="L40" s="98" t="n">
        <f aca="false">Hoja1!C43</f>
        <v>2</v>
      </c>
      <c r="M40" s="99" t="n">
        <f aca="false">Hoja1!D43</f>
        <v>0</v>
      </c>
      <c r="N40" s="99" t="n">
        <f aca="false">Hoja1!E43</f>
        <v>1</v>
      </c>
      <c r="O40" s="99" t="n">
        <f aca="false">Hoja1!F43</f>
        <v>4</v>
      </c>
      <c r="P40" s="99" t="n">
        <f aca="false">Hoja1!G43</f>
        <v>3</v>
      </c>
      <c r="Q40" s="99" t="n">
        <f aca="false">Hoja1!H43</f>
        <v>1</v>
      </c>
      <c r="R40" s="99" t="n">
        <f aca="false">Hoja1!I43</f>
        <v>6</v>
      </c>
      <c r="S40" s="100" t="n">
        <f aca="false">SUM(L40:N40)</f>
        <v>3</v>
      </c>
      <c r="U40" s="101" t="str">
        <f aca="false">K40</f>
        <v>México</v>
      </c>
    </row>
    <row r="41" customFormat="false" ht="12.75" hidden="false" customHeight="false" outlineLevel="0" collapsed="false">
      <c r="B41" s="102" t="n">
        <f aca="false">'GRUPO F'!B19</f>
        <v>43274</v>
      </c>
      <c r="C41" s="103" t="n">
        <f aca="false">'GRUPO F'!C19</f>
        <v>0.583333333333333</v>
      </c>
      <c r="D41" s="104" t="n">
        <f aca="false">'GRUPO F'!D19</f>
        <v>0</v>
      </c>
      <c r="E41" s="83" t="str">
        <f aca="false">'GRUPO F'!E19</f>
        <v>Proximamente..</v>
      </c>
      <c r="F41" s="105" t="str">
        <f aca="false">'GRUPO F'!F19</f>
        <v>Alemania</v>
      </c>
      <c r="G41" s="85" t="n">
        <f aca="false">IF('GRUPO F'!G19="","",'GRUPO F'!G19)</f>
        <v>2</v>
      </c>
      <c r="H41" s="86" t="str">
        <f aca="false">'GRUPO F'!H19</f>
        <v>Suecia</v>
      </c>
      <c r="I41" s="87" t="n">
        <f aca="false">IF('GRUPO F'!I19="","",'GRUPO F'!I19)</f>
        <v>1</v>
      </c>
      <c r="J41" s="88"/>
      <c r="K41" s="97" t="str">
        <f aca="false">Hoja1!B44</f>
        <v>Suecia</v>
      </c>
      <c r="L41" s="98" t="n">
        <f aca="false">Hoja1!C44</f>
        <v>1</v>
      </c>
      <c r="M41" s="99" t="n">
        <f aca="false">Hoja1!D44</f>
        <v>0</v>
      </c>
      <c r="N41" s="99" t="n">
        <f aca="false">Hoja1!E44</f>
        <v>2</v>
      </c>
      <c r="O41" s="99" t="n">
        <f aca="false">Hoja1!F44</f>
        <v>4</v>
      </c>
      <c r="P41" s="99" t="n">
        <f aca="false">Hoja1!G44</f>
        <v>5</v>
      </c>
      <c r="Q41" s="99" t="n">
        <f aca="false">Hoja1!H44</f>
        <v>-1</v>
      </c>
      <c r="R41" s="99" t="n">
        <f aca="false">Hoja1!I44</f>
        <v>3</v>
      </c>
      <c r="S41" s="100" t="n">
        <f aca="false">SUM(L41:N41)</f>
        <v>3</v>
      </c>
      <c r="U41" s="0"/>
    </row>
    <row r="42" customFormat="false" ht="12.75" hidden="false" customHeight="false" outlineLevel="0" collapsed="false">
      <c r="B42" s="94" t="n">
        <f aca="false">'GRUPO F'!B20</f>
        <v>43274</v>
      </c>
      <c r="C42" s="106" t="n">
        <f aca="false">'GRUPO F'!C20</f>
        <v>0.458333333333333</v>
      </c>
      <c r="D42" s="107" t="n">
        <f aca="false">'GRUPO F'!D20</f>
        <v>0</v>
      </c>
      <c r="E42" s="95" t="str">
        <f aca="false">'GRUPO F'!E20</f>
        <v>Proximamente..</v>
      </c>
      <c r="F42" s="108" t="str">
        <f aca="false">'GRUPO F'!F20</f>
        <v>Corea</v>
      </c>
      <c r="G42" s="85" t="n">
        <f aca="false">IF('GRUPO F'!G20="","",'GRUPO F'!G20)</f>
        <v>0</v>
      </c>
      <c r="H42" s="96" t="str">
        <f aca="false">'GRUPO F'!H20</f>
        <v>México</v>
      </c>
      <c r="I42" s="87" t="n">
        <f aca="false">IF('GRUPO F'!I20="","",'GRUPO F'!I20)</f>
        <v>1</v>
      </c>
      <c r="J42" s="88"/>
      <c r="K42" s="109" t="str">
        <f aca="false">Hoja1!B45</f>
        <v>Corea</v>
      </c>
      <c r="L42" s="110" t="n">
        <f aca="false">Hoja1!C45</f>
        <v>0</v>
      </c>
      <c r="M42" s="111" t="n">
        <f aca="false">Hoja1!D45</f>
        <v>0</v>
      </c>
      <c r="N42" s="111" t="n">
        <f aca="false">Hoja1!E45</f>
        <v>3</v>
      </c>
      <c r="O42" s="111" t="n">
        <f aca="false">Hoja1!F45</f>
        <v>1</v>
      </c>
      <c r="P42" s="111" t="n">
        <f aca="false">Hoja1!G45</f>
        <v>5</v>
      </c>
      <c r="Q42" s="111" t="n">
        <f aca="false">Hoja1!H45</f>
        <v>-4</v>
      </c>
      <c r="R42" s="111" t="n">
        <f aca="false">Hoja1!I45</f>
        <v>0</v>
      </c>
      <c r="S42" s="112" t="n">
        <f aca="false">SUM(L42:N42)</f>
        <v>3</v>
      </c>
      <c r="U42" s="0"/>
    </row>
    <row r="43" customFormat="false" ht="12.75" hidden="false" customHeight="false" outlineLevel="0" collapsed="false">
      <c r="B43" s="113" t="n">
        <f aca="false">'GRUPO F'!B21</f>
        <v>43278</v>
      </c>
      <c r="C43" s="81" t="n">
        <f aca="false">'GRUPO F'!C21</f>
        <v>0.416666666666667</v>
      </c>
      <c r="D43" s="82" t="n">
        <f aca="false">'GRUPO F'!D21</f>
        <v>0</v>
      </c>
      <c r="E43" s="83" t="str">
        <f aca="false">'GRUPO F'!E21</f>
        <v>Proximamente..</v>
      </c>
      <c r="F43" s="84" t="str">
        <f aca="false">'GRUPO F'!F21</f>
        <v>Corea</v>
      </c>
      <c r="G43" s="85" t="n">
        <f aca="false">IF('GRUPO F'!G21="","",'GRUPO F'!G21)</f>
        <v>0</v>
      </c>
      <c r="H43" s="86" t="str">
        <f aca="false">'GRUPO F'!H21</f>
        <v>Alemania</v>
      </c>
      <c r="I43" s="87" t="n">
        <f aca="false">IF('GRUPO F'!I21="","",'GRUPO F'!I21)</f>
        <v>2</v>
      </c>
      <c r="J43" s="88"/>
      <c r="K43" s="0"/>
      <c r="L43" s="0"/>
      <c r="M43" s="0"/>
      <c r="N43" s="0"/>
      <c r="O43" s="0"/>
      <c r="P43" s="0"/>
      <c r="Q43" s="0"/>
      <c r="R43" s="0"/>
      <c r="S43" s="0"/>
      <c r="U43" s="0"/>
    </row>
    <row r="44" customFormat="false" ht="12.75" hidden="false" customHeight="false" outlineLevel="0" collapsed="false">
      <c r="B44" s="113" t="n">
        <f aca="false">'GRUPO F'!B22</f>
        <v>43278</v>
      </c>
      <c r="C44" s="81" t="n">
        <f aca="false">'GRUPO F'!C22</f>
        <v>0.416666666666667</v>
      </c>
      <c r="D44" s="82" t="n">
        <f aca="false">'GRUPO F'!D22</f>
        <v>0</v>
      </c>
      <c r="E44" s="83" t="str">
        <f aca="false">'GRUPO F'!E22</f>
        <v>Proximamente..</v>
      </c>
      <c r="F44" s="84" t="str">
        <f aca="false">'GRUPO F'!F22</f>
        <v>México</v>
      </c>
      <c r="G44" s="85" t="n">
        <f aca="false">IF('GRUPO F'!G22="","",'GRUPO F'!G22)</f>
        <v>2</v>
      </c>
      <c r="H44" s="86" t="str">
        <f aca="false">'GRUPO F'!H22</f>
        <v>Suecia</v>
      </c>
      <c r="I44" s="87" t="n">
        <f aca="false">IF('GRUPO F'!I22="","",'GRUPO F'!I22)</f>
        <v>1</v>
      </c>
      <c r="J44" s="88"/>
      <c r="K44" s="0"/>
      <c r="L44" s="0"/>
      <c r="M44" s="0"/>
      <c r="N44" s="0"/>
      <c r="O44" s="0"/>
      <c r="P44" s="0"/>
      <c r="Q44" s="0"/>
      <c r="R44" s="0"/>
      <c r="S44" s="0"/>
      <c r="U44" s="0"/>
    </row>
    <row r="45" customFormat="false" ht="11.25" hidden="false" customHeight="false" outlineLevel="0" collapsed="false">
      <c r="B45" s="75" t="str">
        <f aca="false">'GRUPO G'!B16</f>
        <v>Dia</v>
      </c>
      <c r="C45" s="76" t="str">
        <f aca="false">'GRUPO G'!C16</f>
        <v>Hora</v>
      </c>
      <c r="D45" s="77" t="n">
        <f aca="false">'GRUPO G'!D16</f>
        <v>0</v>
      </c>
      <c r="E45" s="77" t="str">
        <f aca="false">'GRUPO G'!E16</f>
        <v>Estado</v>
      </c>
      <c r="F45" s="78" t="str">
        <f aca="false">'GRUPO G'!F16</f>
        <v>Partidos</v>
      </c>
      <c r="G45" s="78" t="n">
        <f aca="false">'GRUPO G'!G16</f>
        <v>0</v>
      </c>
      <c r="H45" s="78" t="n">
        <f aca="false">'GRUPO G'!H16</f>
        <v>0</v>
      </c>
      <c r="I45" s="78" t="n">
        <f aca="false">'GRUPO G'!I16</f>
        <v>0</v>
      </c>
      <c r="J45" s="114"/>
      <c r="K45" s="75" t="str">
        <f aca="false">Hoja1!B48</f>
        <v>Equipo</v>
      </c>
      <c r="L45" s="75" t="str">
        <f aca="false">Hoja1!C48</f>
        <v>G</v>
      </c>
      <c r="M45" s="75" t="str">
        <f aca="false">Hoja1!D48</f>
        <v>E</v>
      </c>
      <c r="N45" s="75" t="str">
        <f aca="false">Hoja1!E48</f>
        <v>P</v>
      </c>
      <c r="O45" s="75" t="str">
        <f aca="false">Hoja1!F48</f>
        <v>GF</v>
      </c>
      <c r="P45" s="75" t="str">
        <f aca="false">Hoja1!G48</f>
        <v>GC</v>
      </c>
      <c r="Q45" s="75" t="str">
        <f aca="false">Hoja1!H48</f>
        <v>DG</v>
      </c>
      <c r="R45" s="75" t="str">
        <f aca="false">Hoja1!I48</f>
        <v>Pts.</v>
      </c>
      <c r="S45" s="79" t="s">
        <v>9</v>
      </c>
      <c r="U45" s="79" t="s">
        <v>10</v>
      </c>
    </row>
    <row r="46" customFormat="false" ht="11.25" hidden="false" customHeight="false" outlineLevel="0" collapsed="false">
      <c r="B46" s="80" t="n">
        <f aca="false">'GRUPO G'!B17</f>
        <v>43269</v>
      </c>
      <c r="C46" s="81" t="n">
        <f aca="false">'GRUPO G'!C17</f>
        <v>0.458333333333333</v>
      </c>
      <c r="D46" s="82" t="n">
        <f aca="false">'GRUPO G'!D17</f>
        <v>0</v>
      </c>
      <c r="E46" s="83" t="str">
        <f aca="false">'GRUPO G'!E17</f>
        <v>Finalizado</v>
      </c>
      <c r="F46" s="84" t="str">
        <f aca="false">'GRUPO G'!F17</f>
        <v>Bélgica</v>
      </c>
      <c r="G46" s="85" t="n">
        <f aca="false">IF('GRUPO G'!G17="","",'GRUPO G'!G17)</f>
        <v>2</v>
      </c>
      <c r="H46" s="86" t="str">
        <f aca="false">'GRUPO G'!H17</f>
        <v>Panamá</v>
      </c>
      <c r="I46" s="87" t="n">
        <f aca="false">IF('GRUPO G'!I17="","",'GRUPO G'!I17)</f>
        <v>1</v>
      </c>
      <c r="J46" s="88"/>
      <c r="K46" s="89" t="str">
        <f aca="false">Hoja1!B49</f>
        <v>Bélgica</v>
      </c>
      <c r="L46" s="90" t="n">
        <f aca="false">Hoja1!C49</f>
        <v>2</v>
      </c>
      <c r="M46" s="91" t="n">
        <f aca="false">Hoja1!D49</f>
        <v>1</v>
      </c>
      <c r="N46" s="91" t="n">
        <f aca="false">Hoja1!E49</f>
        <v>0</v>
      </c>
      <c r="O46" s="91" t="n">
        <f aca="false">Hoja1!F49</f>
        <v>4</v>
      </c>
      <c r="P46" s="91" t="n">
        <f aca="false">Hoja1!G49</f>
        <v>2</v>
      </c>
      <c r="Q46" s="91" t="n">
        <f aca="false">Hoja1!H49</f>
        <v>2</v>
      </c>
      <c r="R46" s="91" t="n">
        <f aca="false">Hoja1!I49</f>
        <v>7</v>
      </c>
      <c r="S46" s="92" t="n">
        <f aca="false">SUM(L46:N46)</f>
        <v>3</v>
      </c>
      <c r="U46" s="93" t="str">
        <f aca="false">K46</f>
        <v>Bélgica</v>
      </c>
    </row>
    <row r="47" customFormat="false" ht="11.25" hidden="false" customHeight="false" outlineLevel="0" collapsed="false">
      <c r="B47" s="94" t="n">
        <f aca="false">'GRUPO G'!B18</f>
        <v>43269</v>
      </c>
      <c r="C47" s="81" t="n">
        <f aca="false">'GRUPO G'!C18</f>
        <v>0.583333333333333</v>
      </c>
      <c r="D47" s="82" t="n">
        <f aca="false">'GRUPO G'!D18</f>
        <v>0</v>
      </c>
      <c r="E47" s="95" t="str">
        <f aca="false">'GRUPO G'!E18</f>
        <v>Finalizado</v>
      </c>
      <c r="F47" s="84" t="str">
        <f aca="false">'GRUPO G'!F18</f>
        <v>Túnez</v>
      </c>
      <c r="G47" s="85" t="n">
        <f aca="false">IF('GRUPO G'!G18="","",'GRUPO G'!G18)</f>
        <v>0</v>
      </c>
      <c r="H47" s="96" t="str">
        <f aca="false">'GRUPO G'!H18</f>
        <v>Inglaterra</v>
      </c>
      <c r="I47" s="87" t="n">
        <f aca="false">IF('GRUPO G'!I18="","",'GRUPO G'!I18)</f>
        <v>2</v>
      </c>
      <c r="J47" s="88"/>
      <c r="K47" s="97" t="str">
        <f aca="false">Hoja1!B50</f>
        <v>Inglaterra</v>
      </c>
      <c r="L47" s="98" t="n">
        <f aca="false">Hoja1!C50</f>
        <v>1</v>
      </c>
      <c r="M47" s="99" t="n">
        <f aca="false">Hoja1!D50</f>
        <v>2</v>
      </c>
      <c r="N47" s="99" t="n">
        <f aca="false">Hoja1!E50</f>
        <v>0</v>
      </c>
      <c r="O47" s="99" t="n">
        <f aca="false">Hoja1!F50</f>
        <v>4</v>
      </c>
      <c r="P47" s="99" t="n">
        <f aca="false">Hoja1!G50</f>
        <v>2</v>
      </c>
      <c r="Q47" s="99" t="n">
        <f aca="false">Hoja1!H50</f>
        <v>2</v>
      </c>
      <c r="R47" s="99" t="n">
        <f aca="false">Hoja1!I50</f>
        <v>5</v>
      </c>
      <c r="S47" s="100" t="n">
        <f aca="false">SUM(L47:N47)</f>
        <v>3</v>
      </c>
      <c r="U47" s="101" t="str">
        <f aca="false">K47</f>
        <v>Inglaterra</v>
      </c>
    </row>
    <row r="48" customFormat="false" ht="12.75" hidden="false" customHeight="false" outlineLevel="0" collapsed="false">
      <c r="B48" s="102" t="n">
        <f aca="false">'GRUPO G'!B19</f>
        <v>43274</v>
      </c>
      <c r="C48" s="103" t="n">
        <f aca="false">'GRUPO G'!C19</f>
        <v>0.333333333333333</v>
      </c>
      <c r="D48" s="104" t="n">
        <f aca="false">'GRUPO G'!D19</f>
        <v>0</v>
      </c>
      <c r="E48" s="83" t="str">
        <f aca="false">'GRUPO G'!E19</f>
        <v>Proximamente..</v>
      </c>
      <c r="F48" s="105" t="str">
        <f aca="false">'GRUPO G'!F19</f>
        <v>Bélgica</v>
      </c>
      <c r="G48" s="85" t="n">
        <f aca="false">IF('GRUPO G'!G19="","",'GRUPO G'!G19)</f>
        <v>1</v>
      </c>
      <c r="H48" s="86" t="str">
        <f aca="false">'GRUPO G'!H19</f>
        <v>Túnez</v>
      </c>
      <c r="I48" s="87" t="n">
        <f aca="false">IF('GRUPO G'!I19="","",'GRUPO G'!I19)</f>
        <v>0</v>
      </c>
      <c r="J48" s="88"/>
      <c r="K48" s="97" t="str">
        <f aca="false">Hoja1!B51</f>
        <v>Panamá</v>
      </c>
      <c r="L48" s="98" t="n">
        <f aca="false">Hoja1!C51</f>
        <v>1</v>
      </c>
      <c r="M48" s="99" t="n">
        <f aca="false">Hoja1!D51</f>
        <v>1</v>
      </c>
      <c r="N48" s="99" t="n">
        <f aca="false">Hoja1!E51</f>
        <v>1</v>
      </c>
      <c r="O48" s="99" t="n">
        <f aca="false">Hoja1!F51</f>
        <v>3</v>
      </c>
      <c r="P48" s="99" t="n">
        <f aca="false">Hoja1!G51</f>
        <v>3</v>
      </c>
      <c r="Q48" s="99" t="n">
        <f aca="false">Hoja1!H51</f>
        <v>0</v>
      </c>
      <c r="R48" s="99" t="n">
        <f aca="false">Hoja1!I51</f>
        <v>4</v>
      </c>
      <c r="S48" s="100" t="n">
        <f aca="false">SUM(L48:N48)</f>
        <v>3</v>
      </c>
      <c r="U48" s="0"/>
    </row>
    <row r="49" customFormat="false" ht="12.75" hidden="false" customHeight="false" outlineLevel="0" collapsed="false">
      <c r="B49" s="94" t="n">
        <f aca="false">'GRUPO G'!B20</f>
        <v>43275</v>
      </c>
      <c r="C49" s="106" t="n">
        <f aca="false">'GRUPO G'!C20</f>
        <v>0.333333333333333</v>
      </c>
      <c r="D49" s="107" t="n">
        <f aca="false">'GRUPO G'!D20</f>
        <v>0</v>
      </c>
      <c r="E49" s="95" t="str">
        <f aca="false">'GRUPO G'!E20</f>
        <v>Proximamente..</v>
      </c>
      <c r="F49" s="108" t="str">
        <f aca="false">'GRUPO G'!F20</f>
        <v>Inglaterra</v>
      </c>
      <c r="G49" s="85" t="n">
        <f aca="false">IF('GRUPO G'!G20="","",'GRUPO G'!G20)</f>
        <v>1</v>
      </c>
      <c r="H49" s="96" t="str">
        <f aca="false">'GRUPO G'!H20</f>
        <v>Panamá</v>
      </c>
      <c r="I49" s="87" t="n">
        <f aca="false">IF('GRUPO G'!I20="","",'GRUPO G'!I20)</f>
        <v>1</v>
      </c>
      <c r="J49" s="88"/>
      <c r="K49" s="109" t="str">
        <f aca="false">Hoja1!B52</f>
        <v>Túnez</v>
      </c>
      <c r="L49" s="110" t="n">
        <f aca="false">Hoja1!C52</f>
        <v>0</v>
      </c>
      <c r="M49" s="111" t="n">
        <f aca="false">Hoja1!D52</f>
        <v>0</v>
      </c>
      <c r="N49" s="111" t="n">
        <f aca="false">Hoja1!E52</f>
        <v>3</v>
      </c>
      <c r="O49" s="111" t="n">
        <f aca="false">Hoja1!F52</f>
        <v>0</v>
      </c>
      <c r="P49" s="111" t="n">
        <f aca="false">Hoja1!G52</f>
        <v>4</v>
      </c>
      <c r="Q49" s="111" t="n">
        <f aca="false">Hoja1!H52</f>
        <v>-4</v>
      </c>
      <c r="R49" s="111" t="n">
        <f aca="false">Hoja1!I52</f>
        <v>0</v>
      </c>
      <c r="S49" s="112" t="n">
        <f aca="false">SUM(L49:N49)</f>
        <v>3</v>
      </c>
      <c r="U49" s="0"/>
    </row>
    <row r="50" customFormat="false" ht="12.75" hidden="false" customHeight="false" outlineLevel="0" collapsed="false">
      <c r="B50" s="113" t="n">
        <f aca="false">'GRUPO G'!B21</f>
        <v>43279</v>
      </c>
      <c r="C50" s="81" t="n">
        <f aca="false">'GRUPO G'!C21</f>
        <v>0.583333333333333</v>
      </c>
      <c r="D50" s="82" t="n">
        <f aca="false">'GRUPO G'!D21</f>
        <v>0</v>
      </c>
      <c r="E50" s="83" t="str">
        <f aca="false">'GRUPO G'!E21</f>
        <v>Proximamente..</v>
      </c>
      <c r="F50" s="84" t="str">
        <f aca="false">'GRUPO G'!F21</f>
        <v>Inglaterra</v>
      </c>
      <c r="G50" s="85" t="n">
        <f aca="false">IF('GRUPO G'!G21="","",'GRUPO G'!G21)</f>
        <v>1</v>
      </c>
      <c r="H50" s="86" t="str">
        <f aca="false">'GRUPO G'!H21</f>
        <v>Bélgica</v>
      </c>
      <c r="I50" s="87" t="n">
        <f aca="false">IF('GRUPO G'!I21="","",'GRUPO G'!I21)</f>
        <v>1</v>
      </c>
      <c r="J50" s="88"/>
      <c r="K50" s="0"/>
      <c r="L50" s="0"/>
      <c r="M50" s="0"/>
      <c r="N50" s="0"/>
      <c r="O50" s="0"/>
      <c r="P50" s="0"/>
      <c r="Q50" s="0"/>
      <c r="R50" s="0"/>
      <c r="S50" s="0"/>
      <c r="U50" s="0"/>
    </row>
    <row r="51" customFormat="false" ht="12.75" hidden="false" customHeight="false" outlineLevel="0" collapsed="false">
      <c r="B51" s="113" t="n">
        <f aca="false">'GRUPO G'!B22</f>
        <v>43279</v>
      </c>
      <c r="C51" s="81" t="n">
        <f aca="false">'GRUPO G'!C22</f>
        <v>0.583333333333333</v>
      </c>
      <c r="D51" s="82" t="n">
        <f aca="false">'GRUPO G'!D22</f>
        <v>0</v>
      </c>
      <c r="E51" s="83" t="str">
        <f aca="false">'GRUPO G'!E22</f>
        <v>Proximamente..</v>
      </c>
      <c r="F51" s="84" t="str">
        <f aca="false">'GRUPO G'!F22</f>
        <v>Panamá</v>
      </c>
      <c r="G51" s="85" t="n">
        <f aca="false">IF('GRUPO G'!G22="","",'GRUPO G'!G22)</f>
        <v>1</v>
      </c>
      <c r="H51" s="86" t="str">
        <f aca="false">'GRUPO G'!H22</f>
        <v>Túnez</v>
      </c>
      <c r="I51" s="87" t="n">
        <f aca="false">IF('GRUPO G'!I22="","",'GRUPO G'!I22)</f>
        <v>0</v>
      </c>
      <c r="J51" s="88"/>
      <c r="K51" s="0"/>
      <c r="L51" s="0"/>
      <c r="M51" s="0"/>
      <c r="N51" s="0"/>
      <c r="O51" s="0"/>
      <c r="P51" s="0"/>
      <c r="Q51" s="0"/>
      <c r="R51" s="0"/>
      <c r="S51" s="0"/>
      <c r="U51" s="0"/>
    </row>
    <row r="52" customFormat="false" ht="11.25" hidden="false" customHeight="false" outlineLevel="0" collapsed="false">
      <c r="B52" s="75" t="str">
        <f aca="false">'GRUPO H'!B16</f>
        <v>Dia</v>
      </c>
      <c r="C52" s="76" t="str">
        <f aca="false">'GRUPO H'!C16</f>
        <v>Hora</v>
      </c>
      <c r="D52" s="77" t="n">
        <f aca="false">'GRUPO H'!D16</f>
        <v>0</v>
      </c>
      <c r="E52" s="77" t="str">
        <f aca="false">'GRUPO H'!E16</f>
        <v>Estado</v>
      </c>
      <c r="F52" s="78" t="str">
        <f aca="false">'GRUPO H'!F16</f>
        <v>Partidos</v>
      </c>
      <c r="G52" s="78" t="n">
        <f aca="false">'GRUPO H'!G16</f>
        <v>0</v>
      </c>
      <c r="H52" s="78" t="n">
        <f aca="false">'GRUPO H'!H16</f>
        <v>0</v>
      </c>
      <c r="I52" s="78" t="n">
        <f aca="false">'GRUPO H'!I16</f>
        <v>0</v>
      </c>
      <c r="J52" s="114"/>
      <c r="K52" s="75" t="str">
        <f aca="false">Hoja1!B55</f>
        <v>Equipo</v>
      </c>
      <c r="L52" s="75" t="str">
        <f aca="false">Hoja1!C55</f>
        <v>G</v>
      </c>
      <c r="M52" s="75" t="str">
        <f aca="false">Hoja1!D55</f>
        <v>E</v>
      </c>
      <c r="N52" s="75" t="str">
        <f aca="false">Hoja1!E55</f>
        <v>P</v>
      </c>
      <c r="O52" s="75" t="str">
        <f aca="false">Hoja1!F55</f>
        <v>GF</v>
      </c>
      <c r="P52" s="75" t="str">
        <f aca="false">Hoja1!G55</f>
        <v>GC</v>
      </c>
      <c r="Q52" s="75" t="str">
        <f aca="false">Hoja1!H55</f>
        <v>DG</v>
      </c>
      <c r="R52" s="75" t="str">
        <f aca="false">Hoja1!I55</f>
        <v>Pts.</v>
      </c>
      <c r="S52" s="79" t="s">
        <v>9</v>
      </c>
      <c r="U52" s="79" t="s">
        <v>10</v>
      </c>
    </row>
    <row r="53" customFormat="false" ht="11.25" hidden="false" customHeight="false" outlineLevel="0" collapsed="false">
      <c r="B53" s="80" t="n">
        <f aca="false">'GRUPO H'!B17</f>
        <v>43270</v>
      </c>
      <c r="C53" s="81" t="n">
        <f aca="false">'GRUPO H'!C17</f>
        <v>0.458333333333333</v>
      </c>
      <c r="D53" s="82" t="n">
        <f aca="false">'GRUPO H'!D17</f>
        <v>0</v>
      </c>
      <c r="E53" s="83" t="str">
        <f aca="false">'GRUPO H'!E17</f>
        <v>Finalizado</v>
      </c>
      <c r="F53" s="84" t="str">
        <f aca="false">'GRUPO H'!F17</f>
        <v>Polonia</v>
      </c>
      <c r="G53" s="85" t="n">
        <f aca="false">IF('GRUPO H'!G17="","",'GRUPO H'!G17)</f>
        <v>0</v>
      </c>
      <c r="H53" s="86" t="str">
        <f aca="false">'GRUPO H'!H17</f>
        <v>Senegal</v>
      </c>
      <c r="I53" s="87" t="n">
        <f aca="false">IF('GRUPO H'!I17="","",'GRUPO H'!I17)</f>
        <v>1</v>
      </c>
      <c r="J53" s="88"/>
      <c r="K53" s="89" t="str">
        <f aca="false">Hoja1!B56</f>
        <v>Colombia</v>
      </c>
      <c r="L53" s="90" t="n">
        <f aca="false">Hoja1!C56</f>
        <v>3</v>
      </c>
      <c r="M53" s="91" t="n">
        <f aca="false">Hoja1!D56</f>
        <v>0</v>
      </c>
      <c r="N53" s="91" t="n">
        <f aca="false">Hoja1!E56</f>
        <v>0</v>
      </c>
      <c r="O53" s="91" t="n">
        <f aca="false">Hoja1!F56</f>
        <v>6</v>
      </c>
      <c r="P53" s="91" t="n">
        <f aca="false">Hoja1!G56</f>
        <v>2</v>
      </c>
      <c r="Q53" s="91" t="n">
        <f aca="false">Hoja1!H56</f>
        <v>4</v>
      </c>
      <c r="R53" s="91" t="n">
        <f aca="false">Hoja1!I56</f>
        <v>9</v>
      </c>
      <c r="S53" s="92" t="n">
        <f aca="false">SUM(L53:N53)</f>
        <v>3</v>
      </c>
      <c r="U53" s="93" t="str">
        <f aca="false">K53</f>
        <v>Colombia</v>
      </c>
    </row>
    <row r="54" customFormat="false" ht="11.25" hidden="false" customHeight="false" outlineLevel="0" collapsed="false">
      <c r="B54" s="94" t="n">
        <f aca="false">'GRUPO H'!B18</f>
        <v>43270</v>
      </c>
      <c r="C54" s="81" t="n">
        <f aca="false">'GRUPO H'!C18</f>
        <v>0.333333333333333</v>
      </c>
      <c r="D54" s="82" t="n">
        <f aca="false">'GRUPO H'!D18</f>
        <v>0</v>
      </c>
      <c r="E54" s="95" t="str">
        <f aca="false">'GRUPO H'!E18</f>
        <v>Finalizado</v>
      </c>
      <c r="F54" s="84" t="str">
        <f aca="false">'GRUPO H'!F18</f>
        <v>Colombia</v>
      </c>
      <c r="G54" s="85" t="n">
        <f aca="false">IF('GRUPO H'!G18="","",'GRUPO H'!G18)</f>
        <v>2</v>
      </c>
      <c r="H54" s="96" t="str">
        <f aca="false">'GRUPO H'!H18</f>
        <v>Japón</v>
      </c>
      <c r="I54" s="87" t="n">
        <f aca="false">IF('GRUPO H'!I18="","",'GRUPO H'!I18)</f>
        <v>0</v>
      </c>
      <c r="J54" s="88"/>
      <c r="K54" s="97" t="str">
        <f aca="false">Hoja1!B57</f>
        <v>Senegal</v>
      </c>
      <c r="L54" s="98" t="n">
        <f aca="false">Hoja1!C57</f>
        <v>2</v>
      </c>
      <c r="M54" s="99" t="n">
        <f aca="false">Hoja1!D57</f>
        <v>0</v>
      </c>
      <c r="N54" s="99" t="n">
        <f aca="false">Hoja1!E57</f>
        <v>1</v>
      </c>
      <c r="O54" s="99" t="n">
        <f aca="false">Hoja1!F57</f>
        <v>4</v>
      </c>
      <c r="P54" s="99" t="n">
        <f aca="false">Hoja1!G57</f>
        <v>3</v>
      </c>
      <c r="Q54" s="99" t="n">
        <f aca="false">Hoja1!H57</f>
        <v>1</v>
      </c>
      <c r="R54" s="99" t="n">
        <f aca="false">Hoja1!I57</f>
        <v>6</v>
      </c>
      <c r="S54" s="100" t="n">
        <f aca="false">SUM(L54:N54)</f>
        <v>3</v>
      </c>
      <c r="U54" s="101" t="str">
        <f aca="false">K54</f>
        <v>Senegal</v>
      </c>
    </row>
    <row r="55" customFormat="false" ht="11.25" hidden="false" customHeight="false" outlineLevel="0" collapsed="false">
      <c r="B55" s="102" t="n">
        <f aca="false">'GRUPO H'!B19</f>
        <v>43275</v>
      </c>
      <c r="C55" s="103" t="n">
        <f aca="false">'GRUPO H'!C19</f>
        <v>0.583333333333333</v>
      </c>
      <c r="D55" s="104" t="n">
        <f aca="false">'GRUPO H'!D19</f>
        <v>0</v>
      </c>
      <c r="E55" s="83" t="str">
        <f aca="false">'GRUPO H'!E19</f>
        <v>Proximamente..</v>
      </c>
      <c r="F55" s="105" t="str">
        <f aca="false">'GRUPO H'!F19</f>
        <v>Polonia</v>
      </c>
      <c r="G55" s="85" t="n">
        <f aca="false">IF('GRUPO H'!G19="","",'GRUPO H'!G19)</f>
        <v>1</v>
      </c>
      <c r="H55" s="86" t="str">
        <f aca="false">'GRUPO H'!H19</f>
        <v>Colombia</v>
      </c>
      <c r="I55" s="87" t="n">
        <f aca="false">IF('GRUPO H'!I19="","",'GRUPO H'!I19)</f>
        <v>2</v>
      </c>
      <c r="J55" s="88"/>
      <c r="K55" s="97" t="str">
        <f aca="false">Hoja1!B58</f>
        <v>Polonia</v>
      </c>
      <c r="L55" s="98" t="n">
        <f aca="false">Hoja1!C58</f>
        <v>0</v>
      </c>
      <c r="M55" s="99" t="n">
        <f aca="false">Hoja1!D58</f>
        <v>1</v>
      </c>
      <c r="N55" s="99" t="n">
        <f aca="false">Hoja1!E58</f>
        <v>2</v>
      </c>
      <c r="O55" s="99" t="n">
        <f aca="false">Hoja1!F58</f>
        <v>2</v>
      </c>
      <c r="P55" s="99" t="n">
        <f aca="false">Hoja1!G58</f>
        <v>4</v>
      </c>
      <c r="Q55" s="99" t="n">
        <f aca="false">Hoja1!H58</f>
        <v>-2</v>
      </c>
      <c r="R55" s="99" t="n">
        <f aca="false">Hoja1!I58</f>
        <v>1</v>
      </c>
      <c r="S55" s="100" t="n">
        <f aca="false">SUM(L55:N55)</f>
        <v>3</v>
      </c>
    </row>
    <row r="56" customFormat="false" ht="11.25" hidden="false" customHeight="false" outlineLevel="0" collapsed="false">
      <c r="B56" s="94" t="n">
        <f aca="false">'GRUPO H'!B20</f>
        <v>43275</v>
      </c>
      <c r="C56" s="106" t="n">
        <f aca="false">'GRUPO H'!C20</f>
        <v>0.458333333333333</v>
      </c>
      <c r="D56" s="107" t="n">
        <f aca="false">'GRUPO H'!D20</f>
        <v>0</v>
      </c>
      <c r="E56" s="95" t="str">
        <f aca="false">'GRUPO H'!E20</f>
        <v>Proximamente..</v>
      </c>
      <c r="F56" s="108" t="str">
        <f aca="false">'GRUPO H'!F20</f>
        <v>Japón</v>
      </c>
      <c r="G56" s="85" t="n">
        <f aca="false">IF('GRUPO H'!G20="","",'GRUPO H'!G20)</f>
        <v>1</v>
      </c>
      <c r="H56" s="96" t="str">
        <f aca="false">'GRUPO H'!H20</f>
        <v>Senegal</v>
      </c>
      <c r="I56" s="87" t="n">
        <f aca="false">IF('GRUPO H'!I20="","",'GRUPO H'!I20)</f>
        <v>2</v>
      </c>
      <c r="J56" s="88"/>
      <c r="K56" s="109" t="str">
        <f aca="false">Hoja1!B59</f>
        <v>Japón</v>
      </c>
      <c r="L56" s="110" t="n">
        <f aca="false">Hoja1!C59</f>
        <v>0</v>
      </c>
      <c r="M56" s="111" t="n">
        <f aca="false">Hoja1!D59</f>
        <v>1</v>
      </c>
      <c r="N56" s="111" t="n">
        <f aca="false">Hoja1!E59</f>
        <v>2</v>
      </c>
      <c r="O56" s="111" t="n">
        <f aca="false">Hoja1!F59</f>
        <v>2</v>
      </c>
      <c r="P56" s="111" t="n">
        <f aca="false">Hoja1!G59</f>
        <v>5</v>
      </c>
      <c r="Q56" s="111" t="n">
        <f aca="false">Hoja1!H59</f>
        <v>-3</v>
      </c>
      <c r="R56" s="111" t="n">
        <f aca="false">Hoja1!I59</f>
        <v>1</v>
      </c>
      <c r="S56" s="112" t="n">
        <f aca="false">SUM(L56:N56)</f>
        <v>3</v>
      </c>
    </row>
    <row r="57" customFormat="false" ht="11.25" hidden="false" customHeight="false" outlineLevel="0" collapsed="false">
      <c r="B57" s="113" t="n">
        <f aca="false">'GRUPO H'!B21</f>
        <v>43279</v>
      </c>
      <c r="C57" s="81" t="n">
        <f aca="false">'GRUPO H'!C21</f>
        <v>0.416666666666667</v>
      </c>
      <c r="D57" s="82" t="n">
        <f aca="false">'GRUPO H'!D21</f>
        <v>0</v>
      </c>
      <c r="E57" s="83" t="str">
        <f aca="false">'GRUPO H'!E21</f>
        <v>Proximamente..</v>
      </c>
      <c r="F57" s="84" t="str">
        <f aca="false">'GRUPO H'!F21</f>
        <v>Japón</v>
      </c>
      <c r="G57" s="85" t="n">
        <f aca="false">IF('GRUPO H'!G21="","",'GRUPO H'!G21)</f>
        <v>1</v>
      </c>
      <c r="H57" s="86" t="str">
        <f aca="false">'GRUPO H'!H21</f>
        <v>Polonia</v>
      </c>
      <c r="I57" s="87" t="n">
        <f aca="false">IF('GRUPO H'!I21="","",'GRUPO H'!I21)</f>
        <v>1</v>
      </c>
      <c r="J57" s="88"/>
    </row>
    <row r="58" customFormat="false" ht="11.25" hidden="false" customHeight="false" outlineLevel="0" collapsed="false">
      <c r="B58" s="94" t="n">
        <f aca="false">'GRUPO H'!B22</f>
        <v>43279</v>
      </c>
      <c r="C58" s="106" t="n">
        <f aca="false">'GRUPO H'!C22</f>
        <v>0.416666666666667</v>
      </c>
      <c r="D58" s="107" t="n">
        <f aca="false">'GRUPO H'!D22</f>
        <v>0</v>
      </c>
      <c r="E58" s="95" t="str">
        <f aca="false">'GRUPO H'!E22</f>
        <v>Proximamente..</v>
      </c>
      <c r="F58" s="108" t="str">
        <f aca="false">'GRUPO H'!F22</f>
        <v>Senegal</v>
      </c>
      <c r="G58" s="115" t="n">
        <f aca="false">IF('GRUPO H'!G22="","",'GRUPO H'!G22)</f>
        <v>1</v>
      </c>
      <c r="H58" s="96" t="str">
        <f aca="false">'GRUPO H'!H22</f>
        <v>Colombia</v>
      </c>
      <c r="I58" s="116" t="n">
        <f aca="false">IF('GRUPO H'!I22="","",'GRUPO H'!I22)</f>
        <v>2</v>
      </c>
      <c r="J58" s="88"/>
    </row>
    <row r="59" customFormat="false" ht="12.75" hidden="false" customHeight="false" outlineLevel="0" collapsed="false">
      <c r="C59" s="0"/>
    </row>
    <row r="60" customFormat="false" ht="12.75" hidden="false" customHeight="false" outlineLevel="0" collapsed="false">
      <c r="C60" s="0"/>
    </row>
    <row r="61" customFormat="false" ht="12.75" hidden="false" customHeight="false" outlineLevel="0" collapsed="false">
      <c r="C61" s="0"/>
    </row>
    <row r="62" customFormat="false" ht="11.25" hidden="false" customHeight="false" outlineLevel="0" collapsed="false">
      <c r="C62" s="72" t="n">
        <f aca="false">IF('GRUPO A'!G17="","",'GRUPO A'!G17)</f>
        <v>1</v>
      </c>
    </row>
  </sheetData>
  <sheetProtection sheet="true" selectLockedCells="true" selectUnlockedCells="true"/>
  <mergeCells count="9">
    <mergeCell ref="C1:D1"/>
    <mergeCell ref="F3:I3"/>
    <mergeCell ref="F10:I10"/>
    <mergeCell ref="F17:I17"/>
    <mergeCell ref="F24:I24"/>
    <mergeCell ref="F31:I31"/>
    <mergeCell ref="F38:I38"/>
    <mergeCell ref="F45:I45"/>
    <mergeCell ref="F52:I52"/>
  </mergeCells>
  <conditionalFormatting sqref="E4:E9 E11:E16 E18:E23 E25:E30 E32:E37 E39:E44 E46:E51 E53:E58">
    <cfRule type="cellIs" priority="2" operator="equal" aboveAverage="0" equalAverage="0" bottom="0" percent="0" rank="0" text="" dxfId="0">
      <formula>"HOY!"</formula>
    </cfRule>
  </conditionalFormatting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  <picture r:id="rId2"/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2:N25"/>
  <sheetViews>
    <sheetView showFormulas="false" showGridLines="true" showRowColHeaders="true" showZeros="true" rightToLeft="false" tabSelected="false" showOutlineSymbols="true" defaultGridColor="true" view="normal" topLeftCell="C1" colorId="64" zoomScale="100" zoomScaleNormal="100" zoomScalePageLayoutView="100" workbookViewId="0">
      <selection pane="topLeft" activeCell="H4" activeCellId="0" sqref="H4"/>
    </sheetView>
  </sheetViews>
  <sheetFormatPr defaultRowHeight="12.75" zeroHeight="false" outlineLevelRow="0" outlineLevelCol="0"/>
  <cols>
    <col collapsed="false" customWidth="true" hidden="false" outlineLevel="0" max="2" min="1" style="0" width="10.69"/>
    <col collapsed="false" customWidth="true" hidden="false" outlineLevel="0" max="3" min="3" style="0" width="12.4"/>
    <col collapsed="false" customWidth="true" hidden="false" outlineLevel="0" max="5" min="4" style="0" width="10.69"/>
    <col collapsed="false" customWidth="true" hidden="false" outlineLevel="0" max="6" min="6" style="0" width="9.13"/>
    <col collapsed="false" customWidth="true" hidden="false" outlineLevel="0" max="10" min="7" style="0" width="10.69"/>
    <col collapsed="false" customWidth="true" hidden="false" outlineLevel="0" max="11" min="11" style="0" width="15.27"/>
    <col collapsed="false" customWidth="true" hidden="false" outlineLevel="0" max="13" min="12" style="0" width="10.69"/>
    <col collapsed="false" customWidth="true" hidden="false" outlineLevel="0" max="14" min="14" style="0" width="9.13"/>
    <col collapsed="false" customWidth="true" hidden="false" outlineLevel="0" max="1025" min="15" style="0" width="10.69"/>
  </cols>
  <sheetData>
    <row r="2" customFormat="false" ht="12.75" hidden="false" customHeight="false" outlineLevel="0" collapsed="false">
      <c r="J2" s="0" t="s">
        <v>18</v>
      </c>
      <c r="K2" s="117" t="n">
        <f aca="true">NOW()</f>
        <v>43272.643236998</v>
      </c>
    </row>
    <row r="3" customFormat="false" ht="12.75" hidden="false" customHeight="false" outlineLevel="0" collapsed="false">
      <c r="M3" s="0" t="s">
        <v>19</v>
      </c>
      <c r="N3" s="0" t="s">
        <v>20</v>
      </c>
    </row>
    <row r="4" customFormat="false" ht="12.75" hidden="false" customHeight="false" outlineLevel="0" collapsed="false">
      <c r="B4" s="0" t="s">
        <v>21</v>
      </c>
      <c r="D4" s="0" t="s">
        <v>22</v>
      </c>
      <c r="F4" s="0" t="s">
        <v>23</v>
      </c>
      <c r="L4" s="0" t="s">
        <v>24</v>
      </c>
      <c r="M4" s="118" t="n">
        <v>0.541666666666667</v>
      </c>
      <c r="N4" s="118" t="n">
        <f aca="false">IF($D$19="+",M4+$C$19,M4-$C$19)</f>
        <v>0.5</v>
      </c>
    </row>
    <row r="5" customFormat="false" ht="12.75" hidden="false" customHeight="false" outlineLevel="0" collapsed="false">
      <c r="B5" s="0" t="s">
        <v>25</v>
      </c>
      <c r="D5" s="0" t="n">
        <v>0</v>
      </c>
      <c r="F5" s="0" t="n">
        <v>0</v>
      </c>
      <c r="H5" s="118" t="n">
        <v>0</v>
      </c>
      <c r="L5" s="0" t="s">
        <v>26</v>
      </c>
      <c r="M5" s="118" t="n">
        <v>0.625</v>
      </c>
      <c r="N5" s="118" t="n">
        <f aca="false">IF($D$19="+",M5+$C$19,M5-$C$19)</f>
        <v>0.583333333333333</v>
      </c>
    </row>
    <row r="6" customFormat="false" ht="12.75" hidden="false" customHeight="false" outlineLevel="0" collapsed="false">
      <c r="B6" s="0" t="s">
        <v>19</v>
      </c>
      <c r="F6" s="119" t="n">
        <v>-3</v>
      </c>
      <c r="H6" s="118" t="n">
        <f aca="false">M4+0.125</f>
        <v>0.666666666666667</v>
      </c>
      <c r="L6" s="0" t="s">
        <v>27</v>
      </c>
      <c r="M6" s="118" t="n">
        <v>0.666666666666667</v>
      </c>
      <c r="N6" s="118" t="n">
        <f aca="false">IF($D$19="+",M6+$C$19,M6-$C$19)</f>
        <v>0.625</v>
      </c>
    </row>
    <row r="7" customFormat="false" ht="12.75" hidden="false" customHeight="false" outlineLevel="0" collapsed="false">
      <c r="B7" s="0" t="s">
        <v>28</v>
      </c>
      <c r="F7" s="0" t="n">
        <v>-3</v>
      </c>
      <c r="H7" s="118" t="n">
        <f aca="false">M4-0.083</f>
        <v>0.458666666666667</v>
      </c>
      <c r="L7" s="0" t="s">
        <v>29</v>
      </c>
      <c r="M7" s="118" t="n">
        <v>0.708333333333333</v>
      </c>
      <c r="N7" s="118" t="n">
        <f aca="false">IF($D$19="+",M7+$C$19,M7-$C$19)</f>
        <v>0.666666666666666</v>
      </c>
    </row>
    <row r="8" customFormat="false" ht="12.75" hidden="false" customHeight="false" outlineLevel="0" collapsed="false">
      <c r="L8" s="0" t="s">
        <v>30</v>
      </c>
      <c r="M8" s="118" t="n">
        <v>0.75</v>
      </c>
      <c r="N8" s="118" t="n">
        <f aca="false">IF($D$19="+",M8+$C$19,M8-$C$19)</f>
        <v>0.708333333333333</v>
      </c>
    </row>
    <row r="9" customFormat="false" ht="12.75" hidden="false" customHeight="false" outlineLevel="0" collapsed="false">
      <c r="L9" s="0" t="s">
        <v>31</v>
      </c>
      <c r="M9" s="118" t="n">
        <v>0.791666666666667</v>
      </c>
      <c r="N9" s="118" t="n">
        <f aca="false">IF($D$19="+",M9+$C$19,M9-$C$19)</f>
        <v>0.75</v>
      </c>
    </row>
    <row r="10" customFormat="false" ht="12.75" hidden="false" customHeight="false" outlineLevel="0" collapsed="false">
      <c r="L10" s="0" t="s">
        <v>32</v>
      </c>
      <c r="M10" s="118" t="n">
        <v>0.875</v>
      </c>
      <c r="N10" s="118" t="n">
        <f aca="false">+M10</f>
        <v>0.875</v>
      </c>
    </row>
    <row r="13" customFormat="false" ht="12.75" hidden="false" customHeight="false" outlineLevel="0" collapsed="false">
      <c r="F13" s="0" t="s">
        <v>28</v>
      </c>
      <c r="G13" s="118" t="n">
        <v>0</v>
      </c>
      <c r="H13" s="0" t="s">
        <v>33</v>
      </c>
      <c r="I13" s="120" t="s">
        <v>34</v>
      </c>
    </row>
    <row r="14" customFormat="false" ht="12.75" hidden="false" customHeight="false" outlineLevel="0" collapsed="false">
      <c r="B14" s="121" t="n">
        <v>40347</v>
      </c>
      <c r="C14" s="118" t="n">
        <v>0.708333333333333</v>
      </c>
      <c r="D14" s="0" t="n">
        <f aca="false">HOUR(C14)</f>
        <v>17</v>
      </c>
      <c r="F14" s="0" t="s">
        <v>35</v>
      </c>
      <c r="G14" s="118" t="n">
        <v>0.0416666666666667</v>
      </c>
      <c r="H14" s="0" t="s">
        <v>33</v>
      </c>
      <c r="I14" s="0" t="s">
        <v>36</v>
      </c>
    </row>
    <row r="15" customFormat="false" ht="12.75" hidden="false" customHeight="false" outlineLevel="0" collapsed="false">
      <c r="F15" s="0" t="s">
        <v>19</v>
      </c>
      <c r="G15" s="118" t="n">
        <v>0</v>
      </c>
      <c r="H15" s="0" t="s">
        <v>33</v>
      </c>
      <c r="I15" s="0" t="s">
        <v>37</v>
      </c>
    </row>
    <row r="16" customFormat="false" ht="12.75" hidden="false" customHeight="false" outlineLevel="0" collapsed="false">
      <c r="B16" s="121" t="n">
        <f aca="false">IF(AND(D19="+",D16&lt;D14),B14+1,B14)</f>
        <v>40347</v>
      </c>
      <c r="C16" s="118" t="n">
        <f aca="false">IF($D$19="+",C14+$C$19,C14-$C$19)</f>
        <v>0.666666666666667</v>
      </c>
      <c r="D16" s="119" t="n">
        <f aca="false">HOUR(C16)</f>
        <v>16</v>
      </c>
      <c r="F16" s="0" t="s">
        <v>1</v>
      </c>
      <c r="G16" s="118" t="n">
        <v>0.0416666666666667</v>
      </c>
      <c r="H16" s="0" t="s">
        <v>33</v>
      </c>
      <c r="I16" s="0" t="s">
        <v>38</v>
      </c>
    </row>
    <row r="17" customFormat="false" ht="12.75" hidden="false" customHeight="false" outlineLevel="0" collapsed="false">
      <c r="F17" s="0" t="s">
        <v>39</v>
      </c>
      <c r="G17" s="118" t="n">
        <v>0.0833333333333333</v>
      </c>
      <c r="H17" s="0" t="s">
        <v>33</v>
      </c>
      <c r="I17" s="0" t="s">
        <v>40</v>
      </c>
    </row>
    <row r="18" customFormat="false" ht="12.75" hidden="false" customHeight="false" outlineLevel="0" collapsed="false">
      <c r="F18" s="0" t="s">
        <v>41</v>
      </c>
      <c r="G18" s="118" t="n">
        <v>0.0833333333333333</v>
      </c>
      <c r="H18" s="0" t="s">
        <v>33</v>
      </c>
      <c r="I18" s="0" t="s">
        <v>42</v>
      </c>
    </row>
    <row r="19" customFormat="false" ht="12.75" hidden="false" customHeight="false" outlineLevel="0" collapsed="false">
      <c r="B19" s="119" t="str">
        <f aca="false">Inicio!F24</f>
        <v>Chile</v>
      </c>
      <c r="C19" s="122" t="n">
        <f aca="false">VLOOKUP(Inicio!F24,F13:H25,2)</f>
        <v>0.0416666666666667</v>
      </c>
      <c r="D19" s="122" t="str">
        <f aca="false">VLOOKUP(B19,F13:H25,3)</f>
        <v>-</v>
      </c>
      <c r="F19" s="0" t="s">
        <v>43</v>
      </c>
      <c r="G19" s="118" t="n">
        <v>0.166666666666667</v>
      </c>
      <c r="H19" s="0" t="s">
        <v>44</v>
      </c>
      <c r="I19" s="0" t="s">
        <v>45</v>
      </c>
    </row>
    <row r="20" customFormat="false" ht="12.75" hidden="false" customHeight="false" outlineLevel="0" collapsed="false">
      <c r="F20" s="0" t="s">
        <v>46</v>
      </c>
      <c r="G20" s="118" t="n">
        <v>0.125</v>
      </c>
      <c r="H20" s="0" t="s">
        <v>33</v>
      </c>
      <c r="I20" s="0" t="s">
        <v>47</v>
      </c>
    </row>
    <row r="21" customFormat="false" ht="12.75" hidden="false" customHeight="false" outlineLevel="0" collapsed="false">
      <c r="F21" s="0" t="s">
        <v>48</v>
      </c>
      <c r="G21" s="118" t="n">
        <v>0.0416666666666667</v>
      </c>
      <c r="H21" s="0" t="s">
        <v>33</v>
      </c>
      <c r="I21" s="0" t="s">
        <v>49</v>
      </c>
    </row>
    <row r="22" customFormat="false" ht="12.75" hidden="false" customHeight="false" outlineLevel="0" collapsed="false">
      <c r="F22" s="0" t="s">
        <v>50</v>
      </c>
      <c r="G22" s="118" t="n">
        <v>0.0833333333333333</v>
      </c>
      <c r="H22" s="0" t="s">
        <v>33</v>
      </c>
      <c r="I22" s="0" t="s">
        <v>51</v>
      </c>
    </row>
    <row r="23" customFormat="false" ht="12.75" hidden="false" customHeight="false" outlineLevel="0" collapsed="false">
      <c r="F23" s="0" t="s">
        <v>52</v>
      </c>
      <c r="G23" s="118" t="n">
        <v>0.25</v>
      </c>
      <c r="H23" s="0" t="s">
        <v>44</v>
      </c>
      <c r="I23" s="0" t="s">
        <v>53</v>
      </c>
    </row>
    <row r="24" customFormat="false" ht="12.75" hidden="false" customHeight="false" outlineLevel="0" collapsed="false">
      <c r="F24" s="0" t="s">
        <v>54</v>
      </c>
      <c r="G24" s="118" t="n">
        <v>0</v>
      </c>
      <c r="H24" s="0" t="s">
        <v>33</v>
      </c>
      <c r="I24" s="0" t="s">
        <v>55</v>
      </c>
    </row>
    <row r="25" customFormat="false" ht="12.75" hidden="false" customHeight="false" outlineLevel="0" collapsed="false">
      <c r="F25" s="0" t="s">
        <v>56</v>
      </c>
      <c r="G25" s="118" t="n">
        <v>0.0625</v>
      </c>
      <c r="H25" s="0" t="s">
        <v>33</v>
      </c>
      <c r="I25" s="0" t="s">
        <v>57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G59"/>
  <sheetViews>
    <sheetView showFormulas="false" showGridLines="true" showRowColHeaders="true" showZeros="true" rightToLeft="false" tabSelected="false" showOutlineSymbols="true" defaultGridColor="true" view="normal" topLeftCell="A22" colorId="64" zoomScale="100" zoomScaleNormal="100" zoomScalePageLayoutView="100" workbookViewId="0">
      <selection pane="topLeft" activeCell="H4" activeCellId="0" sqref="H4"/>
    </sheetView>
  </sheetViews>
  <sheetFormatPr defaultRowHeight="12.75" zeroHeight="false" outlineLevelRow="0" outlineLevelCol="0"/>
  <cols>
    <col collapsed="false" customWidth="true" hidden="false" outlineLevel="0" max="10" min="1" style="123" width="9.13"/>
    <col collapsed="false" customWidth="true" hidden="false" outlineLevel="0" max="11" min="11" style="123" width="14.12"/>
    <col collapsed="false" customWidth="true" hidden="false" outlineLevel="0" max="22" min="12" style="123" width="9.13"/>
    <col collapsed="false" customWidth="true" hidden="false" outlineLevel="0" max="23" min="23" style="123" width="15.83"/>
    <col collapsed="false" customWidth="true" hidden="false" outlineLevel="0" max="24" min="24" style="124" width="14.12"/>
    <col collapsed="false" customWidth="true" hidden="false" outlineLevel="0" max="25" min="25" style="123" width="9.13"/>
    <col collapsed="false" customWidth="true" hidden="false" outlineLevel="0" max="26" min="26" style="123" width="3.41"/>
    <col collapsed="false" customWidth="true" hidden="false" outlineLevel="0" max="27" min="27" style="123" width="12.27"/>
    <col collapsed="false" customWidth="true" hidden="false" outlineLevel="0" max="29" min="28" style="123" width="3.13"/>
    <col collapsed="false" customWidth="true" hidden="false" outlineLevel="0" max="31" min="30" style="123" width="3.28"/>
    <col collapsed="false" customWidth="true" hidden="false" outlineLevel="0" max="32" min="32" style="123" width="3.41"/>
    <col collapsed="false" customWidth="true" hidden="false" outlineLevel="0" max="33" min="33" style="123" width="3.13"/>
    <col collapsed="false" customWidth="true" hidden="false" outlineLevel="0" max="257" min="34" style="123" width="9.13"/>
    <col collapsed="false" customWidth="true" hidden="false" outlineLevel="0" max="1025" min="258" style="0" width="9.13"/>
  </cols>
  <sheetData>
    <row r="1" customFormat="false" ht="12.75" hidden="false" customHeight="false" outlineLevel="0" collapsed="false">
      <c r="A1" s="0"/>
      <c r="B1" s="0"/>
      <c r="C1" s="0"/>
      <c r="D1" s="0"/>
      <c r="E1" s="0"/>
      <c r="F1" s="0"/>
      <c r="G1" s="0"/>
      <c r="H1" s="0"/>
      <c r="I1" s="0"/>
      <c r="J1" s="0"/>
      <c r="K1" s="0"/>
      <c r="L1" s="0"/>
      <c r="M1" s="0"/>
      <c r="N1" s="0"/>
      <c r="O1" s="0"/>
      <c r="P1" s="0"/>
      <c r="Q1" s="0"/>
      <c r="R1" s="0"/>
      <c r="S1" s="0"/>
      <c r="T1" s="0"/>
      <c r="U1" s="0"/>
      <c r="V1" s="0"/>
      <c r="W1" s="0"/>
      <c r="X1" s="0"/>
      <c r="Y1" s="0"/>
      <c r="Z1" s="0"/>
      <c r="AA1" s="0"/>
      <c r="AB1" s="0"/>
      <c r="AC1" s="0"/>
      <c r="AD1" s="0"/>
      <c r="AE1" s="0"/>
      <c r="AF1" s="0"/>
      <c r="AG1" s="0"/>
    </row>
    <row r="2" customFormat="false" ht="12.75" hidden="false" customHeight="false" outlineLevel="0" collapsed="false">
      <c r="A2" s="0"/>
      <c r="B2" s="0"/>
      <c r="C2" s="0"/>
      <c r="D2" s="0"/>
      <c r="E2" s="0"/>
      <c r="F2" s="0"/>
      <c r="G2" s="0"/>
      <c r="H2" s="0"/>
      <c r="I2" s="0"/>
      <c r="J2" s="0"/>
      <c r="K2" s="0"/>
      <c r="L2" s="0"/>
      <c r="M2" s="0"/>
      <c r="N2" s="0"/>
      <c r="O2" s="0"/>
      <c r="P2" s="0"/>
      <c r="Q2" s="0"/>
      <c r="R2" s="0"/>
      <c r="S2" s="0"/>
      <c r="T2" s="0"/>
      <c r="U2" s="0"/>
      <c r="V2" s="0"/>
      <c r="W2" s="0"/>
      <c r="X2" s="0"/>
      <c r="Y2" s="0"/>
      <c r="Z2" s="0"/>
      <c r="AA2" s="0"/>
      <c r="AB2" s="0"/>
      <c r="AC2" s="0"/>
      <c r="AD2" s="0"/>
      <c r="AE2" s="0"/>
      <c r="AF2" s="0"/>
      <c r="AG2" s="0"/>
    </row>
    <row r="3" customFormat="false" ht="12.75" hidden="false" customHeight="false" outlineLevel="0" collapsed="false">
      <c r="A3" s="0"/>
      <c r="B3" s="0"/>
      <c r="C3" s="0"/>
      <c r="D3" s="0"/>
      <c r="E3" s="0"/>
      <c r="F3" s="0"/>
      <c r="G3" s="0"/>
      <c r="H3" s="0"/>
      <c r="I3" s="0"/>
      <c r="J3" s="0"/>
      <c r="K3" s="0"/>
      <c r="L3" s="0"/>
      <c r="M3" s="0"/>
      <c r="N3" s="0"/>
      <c r="O3" s="0"/>
      <c r="P3" s="0"/>
      <c r="Q3" s="0"/>
      <c r="R3" s="0"/>
      <c r="S3" s="0"/>
      <c r="T3" s="0"/>
      <c r="U3" s="0"/>
      <c r="V3" s="0"/>
      <c r="W3" s="0"/>
      <c r="X3" s="0"/>
      <c r="Y3" s="0"/>
      <c r="Z3" s="0"/>
      <c r="AA3" s="0"/>
      <c r="AB3" s="0"/>
      <c r="AC3" s="0"/>
      <c r="AD3" s="0"/>
      <c r="AE3" s="0"/>
      <c r="AF3" s="0"/>
      <c r="AG3" s="0"/>
    </row>
    <row r="4" customFormat="false" ht="12.75" hidden="false" customHeight="false" outlineLevel="0" collapsed="false">
      <c r="A4" s="125" t="s">
        <v>58</v>
      </c>
      <c r="B4" s="125"/>
      <c r="C4" s="125"/>
      <c r="D4" s="125"/>
      <c r="E4" s="125"/>
      <c r="F4" s="125"/>
      <c r="G4" s="125"/>
      <c r="H4" s="125"/>
      <c r="I4" s="125"/>
      <c r="J4" s="0"/>
      <c r="K4" s="0"/>
      <c r="L4" s="0"/>
      <c r="M4" s="0"/>
      <c r="N4" s="0"/>
      <c r="O4" s="0"/>
      <c r="P4" s="0"/>
      <c r="Q4" s="0"/>
      <c r="R4" s="0"/>
      <c r="S4" s="0"/>
      <c r="T4" s="0"/>
      <c r="U4" s="0"/>
      <c r="V4" s="0"/>
      <c r="W4" s="0"/>
      <c r="X4" s="0"/>
      <c r="Y4" s="0"/>
      <c r="Z4" s="0"/>
      <c r="AA4" s="0"/>
      <c r="AB4" s="0"/>
      <c r="AC4" s="0"/>
      <c r="AD4" s="0"/>
      <c r="AE4" s="0"/>
      <c r="AF4" s="0"/>
      <c r="AG4" s="0"/>
    </row>
    <row r="5" customFormat="false" ht="12.75" hidden="false" customHeight="false" outlineLevel="0" collapsed="false">
      <c r="A5" s="0"/>
      <c r="B5" s="0"/>
      <c r="C5" s="0"/>
      <c r="D5" s="0"/>
      <c r="E5" s="0"/>
      <c r="F5" s="0"/>
      <c r="G5" s="0"/>
      <c r="H5" s="0"/>
      <c r="I5" s="0"/>
      <c r="J5" s="0"/>
      <c r="K5" s="126" t="s">
        <v>4</v>
      </c>
      <c r="L5" s="126"/>
      <c r="M5" s="126"/>
      <c r="N5" s="126"/>
      <c r="O5" s="126"/>
      <c r="P5" s="126"/>
      <c r="Q5" s="126"/>
      <c r="R5" s="126"/>
      <c r="S5" s="126"/>
      <c r="T5" s="126"/>
      <c r="U5" s="126"/>
      <c r="V5" s="126"/>
      <c r="W5" s="0"/>
      <c r="X5" s="127"/>
      <c r="Y5" s="128"/>
      <c r="Z5" s="128"/>
      <c r="AA5" s="128"/>
      <c r="AB5" s="128"/>
      <c r="AC5" s="128"/>
      <c r="AD5" s="128"/>
      <c r="AE5" s="128"/>
      <c r="AF5" s="128"/>
      <c r="AG5" s="128"/>
    </row>
    <row r="6" customFormat="false" ht="12.75" hidden="false" customHeight="false" outlineLevel="0" collapsed="false">
      <c r="A6" s="126" t="s">
        <v>59</v>
      </c>
      <c r="B6" s="126" t="s">
        <v>60</v>
      </c>
      <c r="C6" s="126" t="s">
        <v>61</v>
      </c>
      <c r="D6" s="126" t="s">
        <v>62</v>
      </c>
      <c r="E6" s="126" t="s">
        <v>63</v>
      </c>
      <c r="F6" s="126" t="s">
        <v>64</v>
      </c>
      <c r="G6" s="126" t="s">
        <v>65</v>
      </c>
      <c r="H6" s="126" t="s">
        <v>66</v>
      </c>
      <c r="I6" s="126" t="s">
        <v>67</v>
      </c>
      <c r="J6" s="0"/>
      <c r="K6" s="126" t="s">
        <v>60</v>
      </c>
      <c r="L6" s="126" t="s">
        <v>61</v>
      </c>
      <c r="M6" s="126" t="s">
        <v>62</v>
      </c>
      <c r="N6" s="126" t="s">
        <v>63</v>
      </c>
      <c r="O6" s="126" t="s">
        <v>64</v>
      </c>
      <c r="P6" s="126" t="s">
        <v>65</v>
      </c>
      <c r="Q6" s="126" t="s">
        <v>66</v>
      </c>
      <c r="R6" s="126" t="s">
        <v>67</v>
      </c>
      <c r="S6" s="126" t="s">
        <v>68</v>
      </c>
      <c r="T6" s="126" t="s">
        <v>69</v>
      </c>
      <c r="U6" s="126" t="s">
        <v>70</v>
      </c>
      <c r="V6" s="126" t="s">
        <v>71</v>
      </c>
      <c r="W6" s="129" t="s">
        <v>72</v>
      </c>
      <c r="X6" s="130"/>
      <c r="Y6" s="131"/>
      <c r="Z6" s="132"/>
      <c r="AA6" s="132"/>
      <c r="AB6" s="132"/>
      <c r="AC6" s="132"/>
      <c r="AD6" s="132"/>
      <c r="AE6" s="132"/>
      <c r="AF6" s="132"/>
      <c r="AG6" s="132"/>
    </row>
    <row r="7" customFormat="false" ht="12.75" hidden="false" customHeight="false" outlineLevel="0" collapsed="false">
      <c r="A7" s="126" t="n">
        <v>1</v>
      </c>
      <c r="B7" s="133" t="str">
        <f aca="false">INDEX(K$7:K$11,MATCH($A7,$X$7:$X$11,0))</f>
        <v>Rusia</v>
      </c>
      <c r="C7" s="133" t="n">
        <f aca="false">INDEX(L$7:L$11,MATCH($A7,$X$7:$X$11,0))</f>
        <v>3</v>
      </c>
      <c r="D7" s="133" t="n">
        <f aca="false">INDEX(M$7:M$11,MATCH($A7,$X$7:$X$11,0))</f>
        <v>0</v>
      </c>
      <c r="E7" s="133" t="n">
        <f aca="false">INDEX(N$7:N$11,MATCH($A7,$X$7:$X$11,0))</f>
        <v>0</v>
      </c>
      <c r="F7" s="133" t="n">
        <f aca="false">INDEX(O$7:O$11,MATCH($A7,$X$7:$X$11,0))</f>
        <v>4</v>
      </c>
      <c r="G7" s="133" t="n">
        <f aca="false">INDEX(P$7:P$11,MATCH($A7,$X$7:$X$11,0))</f>
        <v>1</v>
      </c>
      <c r="H7" s="133" t="n">
        <f aca="false">INDEX(Q$7:Q$11,MATCH($A7,$X$7:$X$11,0))</f>
        <v>3</v>
      </c>
      <c r="I7" s="133" t="n">
        <f aca="false">INDEX(R$7:R$11,MATCH($A7,$X$7:$X$11,0))</f>
        <v>9</v>
      </c>
      <c r="J7" s="0"/>
      <c r="K7" s="133" t="str">
        <f aca="false">equipos!$D2</f>
        <v>Rusia</v>
      </c>
      <c r="L7" s="133" t="n">
        <f aca="false">'tabla posiciones auxiliar'!N3</f>
        <v>3</v>
      </c>
      <c r="M7" s="133" t="n">
        <f aca="false">'tabla posiciones auxiliar'!P3</f>
        <v>0</v>
      </c>
      <c r="N7" s="133" t="n">
        <f aca="false">'tabla posiciones auxiliar'!O3</f>
        <v>0</v>
      </c>
      <c r="O7" s="133" t="n">
        <f aca="false">'tabla posiciones auxiliar'!Q3</f>
        <v>4</v>
      </c>
      <c r="P7" s="133" t="n">
        <f aca="false">'tabla posiciones auxiliar'!R3</f>
        <v>1</v>
      </c>
      <c r="Q7" s="133" t="n">
        <f aca="false">O7-P7</f>
        <v>3</v>
      </c>
      <c r="R7" s="133" t="n">
        <f aca="false">L7*3+M7</f>
        <v>9</v>
      </c>
      <c r="S7" s="133" t="n">
        <f aca="false">IF(SUM(L7:N7)=0,ROW()-6,RANK(R7,$R$7:$R$10))</f>
        <v>1</v>
      </c>
      <c r="T7" s="133" t="n">
        <f aca="false">SUMPRODUCT(($R$7:$R$10=R7)*(Q7&lt;$Q$7:$Q$10))</f>
        <v>0</v>
      </c>
      <c r="U7" s="133" t="n">
        <f aca="false">S7+T7</f>
        <v>1</v>
      </c>
      <c r="V7" s="133" t="n">
        <f aca="false">RANK(U7,$U$7:$U$10,1)+COUNTIF($U$7:U7,U7)-1</f>
        <v>1</v>
      </c>
      <c r="W7" s="134" t="n">
        <f aca="false">R7*100+(O7-P7)*10+O7-ROW(K7)*0.01</f>
        <v>933.93</v>
      </c>
      <c r="X7" s="132" t="n">
        <f aca="false">RANK(W7,$W$7:$W$10,0)</f>
        <v>1</v>
      </c>
      <c r="Y7" s="135"/>
      <c r="Z7" s="124"/>
      <c r="AA7" s="135"/>
      <c r="AB7" s="135"/>
      <c r="AC7" s="135"/>
      <c r="AD7" s="135"/>
      <c r="AE7" s="135"/>
      <c r="AF7" s="135"/>
      <c r="AG7" s="135"/>
    </row>
    <row r="8" customFormat="false" ht="12.75" hidden="false" customHeight="false" outlineLevel="0" collapsed="false">
      <c r="A8" s="126" t="n">
        <v>2</v>
      </c>
      <c r="B8" s="133" t="str">
        <f aca="false">INDEX(K$7:K$11,MATCH($A8,$X$7:$X$11,0))</f>
        <v>Uruguay</v>
      </c>
      <c r="C8" s="133" t="n">
        <f aca="false">INDEX(L$7:L$11,MATCH($A8,$X$7:$X$11,0))</f>
        <v>2</v>
      </c>
      <c r="D8" s="133" t="n">
        <f aca="false">INDEX(M$7:M$11,MATCH($A8,$X$7:$X$11,0))</f>
        <v>0</v>
      </c>
      <c r="E8" s="133" t="n">
        <f aca="false">INDEX(N$7:N$11,MATCH($A8,$X$7:$X$11,0))</f>
        <v>1</v>
      </c>
      <c r="F8" s="133" t="n">
        <f aca="false">INDEX(O$7:O$11,MATCH($A8,$X$7:$X$11,0))</f>
        <v>5</v>
      </c>
      <c r="G8" s="133" t="n">
        <f aca="false">INDEX(P$7:P$11,MATCH($A8,$X$7:$X$11,0))</f>
        <v>4</v>
      </c>
      <c r="H8" s="133" t="n">
        <f aca="false">INDEX(Q$7:Q$11,MATCH($A8,$X$7:$X$11,0))</f>
        <v>1</v>
      </c>
      <c r="I8" s="133" t="n">
        <f aca="false">INDEX(R$7:R$11,MATCH($A8,$X$7:$X$11,0))</f>
        <v>6</v>
      </c>
      <c r="J8" s="0"/>
      <c r="K8" s="133" t="str">
        <f aca="false">equipos!$D3</f>
        <v>Arabia Saudí</v>
      </c>
      <c r="L8" s="133" t="n">
        <f aca="false">'tabla posiciones auxiliar'!N4</f>
        <v>0</v>
      </c>
      <c r="M8" s="133" t="n">
        <f aca="false">'tabla posiciones auxiliar'!P4</f>
        <v>1</v>
      </c>
      <c r="N8" s="133" t="n">
        <f aca="false">'tabla posiciones auxiliar'!O4</f>
        <v>2</v>
      </c>
      <c r="O8" s="133" t="n">
        <f aca="false">'tabla posiciones auxiliar'!Q4</f>
        <v>2</v>
      </c>
      <c r="P8" s="133" t="n">
        <f aca="false">'tabla posiciones auxiliar'!R4</f>
        <v>4</v>
      </c>
      <c r="Q8" s="133" t="n">
        <f aca="false">O8-P8</f>
        <v>-2</v>
      </c>
      <c r="R8" s="133" t="n">
        <f aca="false">L8*3+M8</f>
        <v>1</v>
      </c>
      <c r="S8" s="133" t="n">
        <f aca="false">IF(SUM(L8:N8)=0,ROW()-6,RANK(R8,$R$7:$R$10))</f>
        <v>3</v>
      </c>
      <c r="T8" s="133" t="n">
        <f aca="false">SUMPRODUCT(($R$7:$R$10=R8)*(Q8&lt;$Q$7:$Q$10))</f>
        <v>0</v>
      </c>
      <c r="U8" s="133" t="n">
        <f aca="false">S8+T8</f>
        <v>3</v>
      </c>
      <c r="V8" s="133" t="n">
        <f aca="false">RANK(U8,$U$7:$U$10,1)+COUNTIF($U$7:U8,U8)-1</f>
        <v>3</v>
      </c>
      <c r="W8" s="134" t="n">
        <f aca="false">R8*100+(O8-P8)*10+O8-ROW(K8)*0.01</f>
        <v>81.92</v>
      </c>
      <c r="X8" s="132" t="n">
        <f aca="false">RANK(W8,$W$7:$W$10,0)</f>
        <v>3</v>
      </c>
      <c r="Y8" s="135"/>
      <c r="Z8" s="124"/>
      <c r="AA8" s="135"/>
      <c r="AB8" s="135"/>
      <c r="AC8" s="135"/>
      <c r="AD8" s="135"/>
      <c r="AE8" s="135"/>
      <c r="AF8" s="135"/>
      <c r="AG8" s="135"/>
    </row>
    <row r="9" customFormat="false" ht="12.75" hidden="false" customHeight="false" outlineLevel="0" collapsed="false">
      <c r="A9" s="126" t="n">
        <v>3</v>
      </c>
      <c r="B9" s="133" t="str">
        <f aca="false">INDEX(K$7:K$11,MATCH($A9,$X$7:$X$11,0))</f>
        <v>Arabia Saudí</v>
      </c>
      <c r="C9" s="133" t="n">
        <f aca="false">INDEX(L$7:L$11,MATCH($A9,$X$7:$X$11,0))</f>
        <v>0</v>
      </c>
      <c r="D9" s="133" t="n">
        <f aca="false">INDEX(M$7:M$11,MATCH($A9,$X$7:$X$11,0))</f>
        <v>1</v>
      </c>
      <c r="E9" s="133" t="n">
        <f aca="false">INDEX(N$7:N$11,MATCH($A9,$X$7:$X$11,0))</f>
        <v>2</v>
      </c>
      <c r="F9" s="133" t="n">
        <f aca="false">INDEX(O$7:O$11,MATCH($A9,$X$7:$X$11,0))</f>
        <v>2</v>
      </c>
      <c r="G9" s="133" t="n">
        <f aca="false">INDEX(P$7:P$11,MATCH($A9,$X$7:$X$11,0))</f>
        <v>4</v>
      </c>
      <c r="H9" s="133" t="n">
        <f aca="false">INDEX(Q$7:Q$11,MATCH($A9,$X$7:$X$11,0))</f>
        <v>-2</v>
      </c>
      <c r="I9" s="133" t="n">
        <f aca="false">INDEX(R$7:R$11,MATCH($A9,$X$7:$X$11,0))</f>
        <v>1</v>
      </c>
      <c r="J9" s="0"/>
      <c r="K9" s="133" t="str">
        <f aca="false">equipos!$D4</f>
        <v>Egipto</v>
      </c>
      <c r="L9" s="133" t="n">
        <f aca="false">'tabla posiciones auxiliar'!N5</f>
        <v>0</v>
      </c>
      <c r="M9" s="133" t="n">
        <f aca="false">'tabla posiciones auxiliar'!P5</f>
        <v>1</v>
      </c>
      <c r="N9" s="133" t="n">
        <f aca="false">'tabla posiciones auxiliar'!O5</f>
        <v>2</v>
      </c>
      <c r="O9" s="133" t="n">
        <f aca="false">'tabla posiciones auxiliar'!Q5</f>
        <v>2</v>
      </c>
      <c r="P9" s="133" t="n">
        <f aca="false">'tabla posiciones auxiliar'!R5</f>
        <v>4</v>
      </c>
      <c r="Q9" s="133" t="n">
        <f aca="false">O9-P9</f>
        <v>-2</v>
      </c>
      <c r="R9" s="133" t="n">
        <f aca="false">L9*3+M9</f>
        <v>1</v>
      </c>
      <c r="S9" s="133" t="n">
        <f aca="false">IF(SUM(L9:N9)=0,ROW()-6,RANK(R9,$R$7:$R$10))</f>
        <v>3</v>
      </c>
      <c r="T9" s="133" t="n">
        <f aca="false">SUMPRODUCT(($R$7:$R$10=R9)*(Q9&lt;$Q$7:$Q$10))</f>
        <v>0</v>
      </c>
      <c r="U9" s="133" t="n">
        <f aca="false">S9+T9</f>
        <v>3</v>
      </c>
      <c r="V9" s="133" t="n">
        <f aca="false">RANK(U9,$U$7:$U$10,1)+COUNTIF($U$7:U9,U9)-1</f>
        <v>4</v>
      </c>
      <c r="W9" s="134" t="n">
        <f aca="false">R9*100+(O9-P9)*10+O9-ROW(K9)*0.01</f>
        <v>81.91</v>
      </c>
      <c r="X9" s="132" t="n">
        <f aca="false">RANK(W9,$W$7:$W$10,0)</f>
        <v>4</v>
      </c>
      <c r="Y9" s="135"/>
      <c r="Z9" s="124"/>
      <c r="AA9" s="135"/>
      <c r="AB9" s="135"/>
      <c r="AC9" s="135"/>
      <c r="AD9" s="135"/>
      <c r="AE9" s="135"/>
      <c r="AF9" s="135"/>
      <c r="AG9" s="135"/>
    </row>
    <row r="10" customFormat="false" ht="12.75" hidden="false" customHeight="false" outlineLevel="0" collapsed="false">
      <c r="A10" s="126" t="n">
        <v>4</v>
      </c>
      <c r="B10" s="133" t="str">
        <f aca="false">INDEX(K$7:K$11,MATCH($A10,$X$7:$X$11,0))</f>
        <v>Egipto</v>
      </c>
      <c r="C10" s="133" t="n">
        <f aca="false">INDEX(L$7:L$11,MATCH($A10,$X$7:$X$11,0))</f>
        <v>0</v>
      </c>
      <c r="D10" s="133" t="n">
        <f aca="false">INDEX(M$7:M$11,MATCH($A10,$X$7:$X$11,0))</f>
        <v>1</v>
      </c>
      <c r="E10" s="133" t="n">
        <f aca="false">INDEX(N$7:N$11,MATCH($A10,$X$7:$X$11,0))</f>
        <v>2</v>
      </c>
      <c r="F10" s="133" t="n">
        <f aca="false">INDEX(O$7:O$11,MATCH($A10,$X$7:$X$11,0))</f>
        <v>2</v>
      </c>
      <c r="G10" s="133" t="n">
        <f aca="false">INDEX(P$7:P$11,MATCH($A10,$X$7:$X$11,0))</f>
        <v>4</v>
      </c>
      <c r="H10" s="133" t="n">
        <f aca="false">INDEX(Q$7:Q$11,MATCH($A10,$X$7:$X$11,0))</f>
        <v>-2</v>
      </c>
      <c r="I10" s="133" t="n">
        <f aca="false">INDEX(R$7:R$11,MATCH($A10,$X$7:$X$11,0))</f>
        <v>1</v>
      </c>
      <c r="J10" s="0"/>
      <c r="K10" s="133" t="str">
        <f aca="false">equipos!$D5</f>
        <v>Uruguay</v>
      </c>
      <c r="L10" s="133" t="n">
        <f aca="false">'tabla posiciones auxiliar'!N6</f>
        <v>2</v>
      </c>
      <c r="M10" s="133" t="n">
        <f aca="false">'tabla posiciones auxiliar'!P6</f>
        <v>0</v>
      </c>
      <c r="N10" s="133" t="n">
        <f aca="false">'tabla posiciones auxiliar'!O6</f>
        <v>1</v>
      </c>
      <c r="O10" s="133" t="n">
        <f aca="false">'tabla posiciones auxiliar'!Q6</f>
        <v>5</v>
      </c>
      <c r="P10" s="133" t="n">
        <f aca="false">'tabla posiciones auxiliar'!R6</f>
        <v>4</v>
      </c>
      <c r="Q10" s="133" t="n">
        <f aca="false">O10-P10</f>
        <v>1</v>
      </c>
      <c r="R10" s="133" t="n">
        <f aca="false">L10*3+M10</f>
        <v>6</v>
      </c>
      <c r="S10" s="133" t="n">
        <f aca="false">IF(SUM(L10:N10)=0,ROW()-6,RANK(R10,$R$7:$R$10))</f>
        <v>2</v>
      </c>
      <c r="T10" s="133" t="n">
        <f aca="false">SUMPRODUCT(($R$7:$R$10=R10)*(Q10&lt;$Q$7:$Q$10))</f>
        <v>0</v>
      </c>
      <c r="U10" s="133" t="n">
        <f aca="false">S10+T10</f>
        <v>2</v>
      </c>
      <c r="V10" s="133" t="n">
        <f aca="false">RANK(U10,$U$7:$U$10,1)+COUNTIF($U$7:U10,U10)-1</f>
        <v>2</v>
      </c>
      <c r="W10" s="134" t="n">
        <f aca="false">R10*100+(O10-P10)*10+O10-ROW(K10)*0.01</f>
        <v>614.9</v>
      </c>
      <c r="X10" s="132" t="n">
        <f aca="false">RANK(W10,$W$7:$W$10,0)</f>
        <v>2</v>
      </c>
      <c r="Y10" s="135"/>
      <c r="Z10" s="124"/>
      <c r="AA10" s="135"/>
      <c r="AB10" s="135"/>
      <c r="AC10" s="135"/>
      <c r="AD10" s="135"/>
      <c r="AE10" s="135"/>
      <c r="AF10" s="135"/>
      <c r="AG10" s="135"/>
    </row>
    <row r="11" customFormat="false" ht="12.75" hidden="false" customHeight="false" outlineLevel="0" collapsed="false">
      <c r="A11" s="136"/>
      <c r="B11" s="132"/>
      <c r="C11" s="132"/>
      <c r="D11" s="132"/>
      <c r="E11" s="132"/>
      <c r="F11" s="132"/>
      <c r="G11" s="132"/>
      <c r="H11" s="132"/>
      <c r="I11" s="132"/>
      <c r="J11" s="135"/>
      <c r="K11" s="132"/>
      <c r="L11" s="132"/>
      <c r="M11" s="132"/>
      <c r="N11" s="132"/>
      <c r="O11" s="132"/>
      <c r="P11" s="132"/>
      <c r="Q11" s="132"/>
      <c r="R11" s="132"/>
      <c r="S11" s="132"/>
      <c r="T11" s="132"/>
      <c r="U11" s="132"/>
      <c r="V11" s="132"/>
      <c r="W11" s="0"/>
      <c r="X11" s="0"/>
      <c r="Y11" s="0"/>
      <c r="Z11" s="0"/>
      <c r="AA11" s="0"/>
      <c r="AB11" s="0"/>
      <c r="AC11" s="0"/>
      <c r="AD11" s="0"/>
      <c r="AE11" s="0"/>
      <c r="AF11" s="0"/>
      <c r="AG11" s="0"/>
    </row>
    <row r="12" customFormat="false" ht="12.75" hidden="false" customHeight="false" outlineLevel="0" collapsed="false">
      <c r="A12" s="0"/>
      <c r="B12" s="0"/>
      <c r="C12" s="0"/>
      <c r="D12" s="0"/>
      <c r="E12" s="0"/>
      <c r="F12" s="0"/>
      <c r="G12" s="0"/>
      <c r="H12" s="0"/>
      <c r="I12" s="0"/>
      <c r="K12" s="126" t="s">
        <v>11</v>
      </c>
      <c r="L12" s="126"/>
      <c r="M12" s="126"/>
      <c r="N12" s="126"/>
      <c r="O12" s="126"/>
      <c r="P12" s="126"/>
      <c r="Q12" s="126"/>
      <c r="R12" s="126"/>
      <c r="S12" s="126"/>
      <c r="T12" s="126"/>
      <c r="U12" s="126"/>
      <c r="V12" s="126"/>
      <c r="W12" s="0"/>
      <c r="X12" s="0"/>
      <c r="Y12" s="128"/>
      <c r="Z12" s="128"/>
      <c r="AA12" s="128"/>
      <c r="AB12" s="128"/>
      <c r="AC12" s="128"/>
      <c r="AD12" s="128"/>
      <c r="AE12" s="128"/>
      <c r="AF12" s="128"/>
      <c r="AG12" s="128"/>
    </row>
    <row r="13" customFormat="false" ht="12.75" hidden="false" customHeight="false" outlineLevel="0" collapsed="false">
      <c r="A13" s="126" t="s">
        <v>59</v>
      </c>
      <c r="B13" s="126" t="s">
        <v>60</v>
      </c>
      <c r="C13" s="126" t="s">
        <v>61</v>
      </c>
      <c r="D13" s="126" t="s">
        <v>62</v>
      </c>
      <c r="E13" s="126" t="s">
        <v>63</v>
      </c>
      <c r="F13" s="126" t="s">
        <v>64</v>
      </c>
      <c r="G13" s="126" t="s">
        <v>65</v>
      </c>
      <c r="H13" s="126" t="s">
        <v>66</v>
      </c>
      <c r="I13" s="126" t="s">
        <v>67</v>
      </c>
      <c r="K13" s="126" t="s">
        <v>60</v>
      </c>
      <c r="L13" s="126" t="s">
        <v>61</v>
      </c>
      <c r="M13" s="126" t="s">
        <v>62</v>
      </c>
      <c r="N13" s="126" t="s">
        <v>63</v>
      </c>
      <c r="O13" s="126" t="s">
        <v>64</v>
      </c>
      <c r="P13" s="126" t="s">
        <v>65</v>
      </c>
      <c r="Q13" s="126" t="s">
        <v>66</v>
      </c>
      <c r="R13" s="126" t="s">
        <v>67</v>
      </c>
      <c r="S13" s="126" t="s">
        <v>68</v>
      </c>
      <c r="T13" s="126" t="s">
        <v>69</v>
      </c>
      <c r="U13" s="126" t="s">
        <v>70</v>
      </c>
      <c r="V13" s="126" t="s">
        <v>71</v>
      </c>
      <c r="W13" s="129" t="s">
        <v>72</v>
      </c>
      <c r="X13" s="127"/>
      <c r="Y13" s="132"/>
      <c r="Z13" s="132"/>
      <c r="AA13" s="132"/>
      <c r="AB13" s="132"/>
      <c r="AC13" s="132"/>
      <c r="AD13" s="132"/>
      <c r="AE13" s="132"/>
      <c r="AF13" s="132"/>
      <c r="AG13" s="132"/>
    </row>
    <row r="14" customFormat="false" ht="12.75" hidden="false" customHeight="false" outlineLevel="0" collapsed="false">
      <c r="A14" s="126" t="n">
        <v>1</v>
      </c>
      <c r="B14" s="133" t="str">
        <f aca="false">INDEX(K$14:K$18,MATCH($A14,$X$14:$X$18,0))</f>
        <v>España</v>
      </c>
      <c r="C14" s="133" t="n">
        <f aca="false">INDEX(L$14:L$18,MATCH($A14,$X$14:$X$18,0))</f>
        <v>3</v>
      </c>
      <c r="D14" s="133" t="n">
        <f aca="false">INDEX(M$14:M$18,MATCH($A14,$X$14:$X$18,0))</f>
        <v>0</v>
      </c>
      <c r="E14" s="133" t="n">
        <f aca="false">INDEX(N$14:N$18,MATCH($A14,$X$14:$X$18,0))</f>
        <v>0</v>
      </c>
      <c r="F14" s="133" t="n">
        <f aca="false">INDEX(O$14:O$18,MATCH($A14,$X$14:$X$18,0))</f>
        <v>5</v>
      </c>
      <c r="G14" s="133" t="n">
        <f aca="false">INDEX(P$14:P$18,MATCH($A14,$X$14:$X$18,0))</f>
        <v>1</v>
      </c>
      <c r="H14" s="133" t="n">
        <f aca="false">INDEX(Q$14:Q$18,MATCH($A14,$X$14:$X$18,0))</f>
        <v>4</v>
      </c>
      <c r="I14" s="133" t="n">
        <f aca="false">INDEX(R$14:R$18,MATCH($A14,$X$14:$X$18,0))</f>
        <v>9</v>
      </c>
      <c r="K14" s="133" t="str">
        <f aca="false">equipos!D7</f>
        <v>Portugal</v>
      </c>
      <c r="L14" s="133" t="n">
        <f aca="false">'tabla posiciones auxiliar'!N10</f>
        <v>1</v>
      </c>
      <c r="M14" s="133" t="n">
        <f aca="false">'tabla posiciones auxiliar'!P10</f>
        <v>1</v>
      </c>
      <c r="N14" s="133" t="n">
        <f aca="false">'tabla posiciones auxiliar'!O10</f>
        <v>1</v>
      </c>
      <c r="O14" s="133" t="n">
        <f aca="false">'tabla posiciones auxiliar'!Q10</f>
        <v>3</v>
      </c>
      <c r="P14" s="133" t="n">
        <f aca="false">'tabla posiciones auxiliar'!R10</f>
        <v>3</v>
      </c>
      <c r="Q14" s="133" t="n">
        <f aca="false">O14-P14</f>
        <v>0</v>
      </c>
      <c r="R14" s="133" t="n">
        <f aca="false">L14*3+M14</f>
        <v>4</v>
      </c>
      <c r="S14" s="133" t="n">
        <f aca="false">IF(SUM(L14:N14)=0,ROW()-13,RANK(R14,$R$14:$R$17))</f>
        <v>2</v>
      </c>
      <c r="T14" s="133" t="n">
        <f aca="false">SUMPRODUCT(($R$14:$R$17=R14)*(Q14&lt;$Q$14:$Q$17))</f>
        <v>0</v>
      </c>
      <c r="U14" s="133" t="n">
        <f aca="false">S14+T14</f>
        <v>2</v>
      </c>
      <c r="V14" s="133" t="n">
        <f aca="false">RANK(U14,$U$14:$U$17,1)+COUNTIF($U$14:U14,U14)-1</f>
        <v>2</v>
      </c>
      <c r="W14" s="134" t="n">
        <f aca="false">R14*100+(O14-P14)*10+O14-ROW(K14)*0.01</f>
        <v>402.86</v>
      </c>
      <c r="X14" s="132" t="n">
        <f aca="false">RANK(W14,$W$14:$W$17,0)</f>
        <v>2</v>
      </c>
      <c r="Y14" s="135"/>
      <c r="Z14" s="135"/>
      <c r="AA14" s="135"/>
      <c r="AB14" s="135"/>
      <c r="AC14" s="135"/>
      <c r="AD14" s="135"/>
      <c r="AE14" s="135"/>
      <c r="AF14" s="135"/>
      <c r="AG14" s="135"/>
    </row>
    <row r="15" customFormat="false" ht="12.75" hidden="false" customHeight="false" outlineLevel="0" collapsed="false">
      <c r="A15" s="126" t="n">
        <v>2</v>
      </c>
      <c r="B15" s="133" t="str">
        <f aca="false">INDEX(K$14:K$18,MATCH($A15,$X$14:$X$18,0))</f>
        <v>Portugal</v>
      </c>
      <c r="C15" s="133" t="n">
        <f aca="false">INDEX(L$14:L$18,MATCH($A15,$X$14:$X$18,0))</f>
        <v>1</v>
      </c>
      <c r="D15" s="133" t="n">
        <f aca="false">INDEX(M$14:M$18,MATCH($A15,$X$14:$X$18,0))</f>
        <v>1</v>
      </c>
      <c r="E15" s="133" t="n">
        <f aca="false">INDEX(N$14:N$18,MATCH($A15,$X$14:$X$18,0))</f>
        <v>1</v>
      </c>
      <c r="F15" s="133" t="n">
        <f aca="false">INDEX(O$14:O$18,MATCH($A15,$X$14:$X$18,0))</f>
        <v>3</v>
      </c>
      <c r="G15" s="133" t="n">
        <f aca="false">INDEX(P$14:P$18,MATCH($A15,$X$14:$X$18,0))</f>
        <v>3</v>
      </c>
      <c r="H15" s="133" t="n">
        <f aca="false">INDEX(Q$14:Q$18,MATCH($A15,$X$14:$X$18,0))</f>
        <v>0</v>
      </c>
      <c r="I15" s="133" t="n">
        <f aca="false">INDEX(R$14:R$18,MATCH($A15,$X$14:$X$18,0))</f>
        <v>4</v>
      </c>
      <c r="K15" s="133" t="str">
        <f aca="false">equipos!D8</f>
        <v>España</v>
      </c>
      <c r="L15" s="133" t="n">
        <f aca="false">'tabla posiciones auxiliar'!N11</f>
        <v>3</v>
      </c>
      <c r="M15" s="133" t="n">
        <f aca="false">'tabla posiciones auxiliar'!P11</f>
        <v>0</v>
      </c>
      <c r="N15" s="133" t="n">
        <f aca="false">'tabla posiciones auxiliar'!O11</f>
        <v>0</v>
      </c>
      <c r="O15" s="133" t="n">
        <f aca="false">'tabla posiciones auxiliar'!Q11</f>
        <v>5</v>
      </c>
      <c r="P15" s="133" t="n">
        <f aca="false">'tabla posiciones auxiliar'!R11</f>
        <v>1</v>
      </c>
      <c r="Q15" s="133" t="n">
        <f aca="false">O15-P15</f>
        <v>4</v>
      </c>
      <c r="R15" s="133" t="n">
        <f aca="false">L15*3+M15</f>
        <v>9</v>
      </c>
      <c r="S15" s="133" t="n">
        <f aca="false">IF(SUM(L15:N15)=0,ROW()-13,RANK(R15,$R$14:$R$17))</f>
        <v>1</v>
      </c>
      <c r="T15" s="133" t="n">
        <f aca="false">SUMPRODUCT(($R$14:$R$17=R15)*(Q15&lt;$Q$14:$Q$17))</f>
        <v>0</v>
      </c>
      <c r="U15" s="133" t="n">
        <f aca="false">S15+T15</f>
        <v>1</v>
      </c>
      <c r="V15" s="133" t="n">
        <f aca="false">RANK(U15,$U$14:$U$18,1)+COUNTIF($U$14:U15,U15)-1</f>
        <v>1</v>
      </c>
      <c r="W15" s="134" t="n">
        <f aca="false">R15*100+(O15-P15)*10+O15-ROW(K15)*0.01</f>
        <v>944.85</v>
      </c>
      <c r="X15" s="132" t="n">
        <f aca="false">RANK(W15,$W$14:$W$17,0)</f>
        <v>1</v>
      </c>
      <c r="Y15" s="135"/>
      <c r="Z15" s="135"/>
      <c r="AA15" s="135"/>
      <c r="AB15" s="135"/>
      <c r="AC15" s="135"/>
      <c r="AD15" s="135"/>
      <c r="AE15" s="135"/>
      <c r="AF15" s="135"/>
      <c r="AG15" s="135"/>
    </row>
    <row r="16" customFormat="false" ht="12.75" hidden="false" customHeight="false" outlineLevel="0" collapsed="false">
      <c r="A16" s="126" t="n">
        <v>3</v>
      </c>
      <c r="B16" s="133" t="str">
        <f aca="false">INDEX(K$14:K$18,MATCH($A16,$X$14:$X$18,0))</f>
        <v>Irán</v>
      </c>
      <c r="C16" s="133" t="n">
        <f aca="false">INDEX(L$14:L$18,MATCH($A16,$X$14:$X$18,0))</f>
        <v>1</v>
      </c>
      <c r="D16" s="133" t="n">
        <f aca="false">INDEX(M$14:M$18,MATCH($A16,$X$14:$X$18,0))</f>
        <v>1</v>
      </c>
      <c r="E16" s="133" t="n">
        <f aca="false">INDEX(N$14:N$18,MATCH($A16,$X$14:$X$18,0))</f>
        <v>1</v>
      </c>
      <c r="F16" s="133" t="n">
        <f aca="false">INDEX(O$14:O$18,MATCH($A16,$X$14:$X$18,0))</f>
        <v>2</v>
      </c>
      <c r="G16" s="133" t="n">
        <f aca="false">INDEX(P$14:P$18,MATCH($A16,$X$14:$X$18,0))</f>
        <v>2</v>
      </c>
      <c r="H16" s="133" t="n">
        <f aca="false">INDEX(Q$14:Q$18,MATCH($A16,$X$14:$X$18,0))</f>
        <v>0</v>
      </c>
      <c r="I16" s="133" t="n">
        <f aca="false">INDEX(R$14:R$18,MATCH($A16,$X$14:$X$18,0))</f>
        <v>4</v>
      </c>
      <c r="K16" s="133" t="str">
        <f aca="false">equipos!D9</f>
        <v>Marruecos</v>
      </c>
      <c r="L16" s="133" t="n">
        <f aca="false">'tabla posiciones auxiliar'!N12</f>
        <v>0</v>
      </c>
      <c r="M16" s="133" t="n">
        <f aca="false">'tabla posiciones auxiliar'!P12</f>
        <v>0</v>
      </c>
      <c r="N16" s="133" t="n">
        <f aca="false">'tabla posiciones auxiliar'!O12</f>
        <v>3</v>
      </c>
      <c r="O16" s="133" t="n">
        <f aca="false">'tabla posiciones auxiliar'!Q12</f>
        <v>0</v>
      </c>
      <c r="P16" s="133" t="n">
        <f aca="false">'tabla posiciones auxiliar'!R12</f>
        <v>4</v>
      </c>
      <c r="Q16" s="133" t="n">
        <f aca="false">O16-P16</f>
        <v>-4</v>
      </c>
      <c r="R16" s="133" t="n">
        <f aca="false">L16*3+M16</f>
        <v>0</v>
      </c>
      <c r="S16" s="133" t="n">
        <f aca="false">IF(SUM(L16:N16)=0,ROW()-13,RANK(R16,$R$14:$R$17))</f>
        <v>4</v>
      </c>
      <c r="T16" s="133" t="n">
        <f aca="false">SUMPRODUCT(($R$14:$R$17=R16)*(Q16&lt;$Q$14:$Q$17))</f>
        <v>0</v>
      </c>
      <c r="U16" s="133" t="n">
        <f aca="false">S16+T16</f>
        <v>4</v>
      </c>
      <c r="V16" s="133" t="n">
        <f aca="false">RANK(U16,$U$14:$U$18,1)+COUNTIF($U$14:U16,U16)-1</f>
        <v>4</v>
      </c>
      <c r="W16" s="134" t="n">
        <f aca="false">R16*100+(O16-P16)*10+O16-ROW(K16)*0.01</f>
        <v>-40.16</v>
      </c>
      <c r="X16" s="132" t="n">
        <f aca="false">RANK(W16,$W$14:$W$17,0)</f>
        <v>4</v>
      </c>
      <c r="Y16" s="135"/>
      <c r="Z16" s="135"/>
      <c r="AA16" s="135"/>
      <c r="AB16" s="135"/>
      <c r="AC16" s="135"/>
      <c r="AD16" s="135"/>
      <c r="AE16" s="135"/>
      <c r="AF16" s="135"/>
      <c r="AG16" s="135"/>
    </row>
    <row r="17" customFormat="false" ht="12.75" hidden="false" customHeight="false" outlineLevel="0" collapsed="false">
      <c r="A17" s="126" t="n">
        <v>4</v>
      </c>
      <c r="B17" s="133" t="str">
        <f aca="false">INDEX(K$14:K$18,MATCH($A17,$X$14:$X$18,0))</f>
        <v>Marruecos</v>
      </c>
      <c r="C17" s="133" t="n">
        <f aca="false">INDEX(L$14:L$18,MATCH($A17,$X$14:$X$18,0))</f>
        <v>0</v>
      </c>
      <c r="D17" s="133" t="n">
        <f aca="false">INDEX(M$14:M$18,MATCH($A17,$X$14:$X$18,0))</f>
        <v>0</v>
      </c>
      <c r="E17" s="133" t="n">
        <f aca="false">INDEX(N$14:N$18,MATCH($A17,$X$14:$X$18,0))</f>
        <v>3</v>
      </c>
      <c r="F17" s="133" t="n">
        <f aca="false">INDEX(O$14:O$18,MATCH($A17,$X$14:$X$18,0))</f>
        <v>0</v>
      </c>
      <c r="G17" s="133" t="n">
        <f aca="false">INDEX(P$14:P$18,MATCH($A17,$X$14:$X$18,0))</f>
        <v>4</v>
      </c>
      <c r="H17" s="133" t="n">
        <f aca="false">INDEX(Q$14:Q$18,MATCH($A17,$X$14:$X$18,0))</f>
        <v>-4</v>
      </c>
      <c r="I17" s="133" t="n">
        <f aca="false">INDEX(R$14:R$18,MATCH($A17,$X$14:$X$18,0))</f>
        <v>0</v>
      </c>
      <c r="K17" s="133" t="str">
        <f aca="false">equipos!D10</f>
        <v>Irán</v>
      </c>
      <c r="L17" s="133" t="n">
        <f aca="false">'tabla posiciones auxiliar'!N13</f>
        <v>1</v>
      </c>
      <c r="M17" s="133" t="n">
        <f aca="false">'tabla posiciones auxiliar'!P13</f>
        <v>1</v>
      </c>
      <c r="N17" s="133" t="n">
        <f aca="false">'tabla posiciones auxiliar'!O13</f>
        <v>1</v>
      </c>
      <c r="O17" s="133" t="n">
        <f aca="false">'tabla posiciones auxiliar'!Q13</f>
        <v>2</v>
      </c>
      <c r="P17" s="133" t="n">
        <f aca="false">'tabla posiciones auxiliar'!R13</f>
        <v>2</v>
      </c>
      <c r="Q17" s="133" t="n">
        <f aca="false">O17-P17</f>
        <v>0</v>
      </c>
      <c r="R17" s="133" t="n">
        <f aca="false">L17*3+M17</f>
        <v>4</v>
      </c>
      <c r="S17" s="133" t="n">
        <f aca="false">IF(SUM(L17:N17)=0,ROW()-13,RANK(R17,$R$14:$R$17))</f>
        <v>2</v>
      </c>
      <c r="T17" s="133" t="n">
        <f aca="false">SUMPRODUCT(($R$14:$R$17=R17)*(Q17&lt;$Q$14:$Q$17))</f>
        <v>0</v>
      </c>
      <c r="U17" s="133" t="n">
        <f aca="false">S17+T17</f>
        <v>2</v>
      </c>
      <c r="V17" s="133" t="n">
        <f aca="false">RANK(U17,$U$14:$U$18,1)+COUNTIF($U$14:U17,U17)-1</f>
        <v>3</v>
      </c>
      <c r="W17" s="134" t="n">
        <f aca="false">R17*100+(O17-P17)*10+O17-ROW(K17)*0.01</f>
        <v>401.83</v>
      </c>
      <c r="X17" s="132" t="n">
        <f aca="false">RANK(W17,$W$14:$W$17,0)</f>
        <v>3</v>
      </c>
      <c r="Y17" s="135"/>
      <c r="Z17" s="135"/>
      <c r="AA17" s="135"/>
      <c r="AB17" s="135"/>
      <c r="AC17" s="135"/>
      <c r="AD17" s="135"/>
      <c r="AE17" s="135"/>
      <c r="AF17" s="135"/>
      <c r="AG17" s="135"/>
    </row>
    <row r="18" customFormat="false" ht="12.75" hidden="false" customHeight="false" outlineLevel="0" collapsed="false">
      <c r="A18" s="0"/>
      <c r="B18" s="0"/>
      <c r="C18" s="0"/>
      <c r="D18" s="0"/>
      <c r="E18" s="0"/>
      <c r="F18" s="0"/>
      <c r="G18" s="0"/>
      <c r="H18" s="0"/>
      <c r="I18" s="0"/>
      <c r="K18" s="0"/>
      <c r="L18" s="0"/>
      <c r="M18" s="0"/>
      <c r="N18" s="0"/>
      <c r="O18" s="0"/>
      <c r="P18" s="0"/>
      <c r="Q18" s="0"/>
      <c r="R18" s="0"/>
      <c r="S18" s="0"/>
      <c r="T18" s="0"/>
      <c r="U18" s="0"/>
      <c r="V18" s="0"/>
      <c r="W18" s="0"/>
      <c r="X18" s="127"/>
      <c r="Y18" s="135"/>
      <c r="Z18" s="135"/>
      <c r="AA18" s="135"/>
      <c r="AB18" s="135"/>
      <c r="AC18" s="135"/>
      <c r="AD18" s="135"/>
      <c r="AE18" s="135"/>
      <c r="AF18" s="135"/>
      <c r="AG18" s="135"/>
    </row>
    <row r="19" customFormat="false" ht="12.75" hidden="false" customHeight="false" outlineLevel="0" collapsed="false">
      <c r="A19" s="0"/>
      <c r="B19" s="0"/>
      <c r="C19" s="0"/>
      <c r="D19" s="0"/>
      <c r="E19" s="0"/>
      <c r="F19" s="0"/>
      <c r="G19" s="0"/>
      <c r="H19" s="0"/>
      <c r="I19" s="0"/>
      <c r="K19" s="126" t="s">
        <v>12</v>
      </c>
      <c r="L19" s="126"/>
      <c r="M19" s="126"/>
      <c r="N19" s="126"/>
      <c r="O19" s="126"/>
      <c r="P19" s="126"/>
      <c r="Q19" s="126"/>
      <c r="R19" s="126"/>
      <c r="S19" s="126"/>
      <c r="T19" s="126"/>
      <c r="U19" s="126"/>
      <c r="V19" s="126"/>
      <c r="W19" s="0"/>
      <c r="X19" s="127"/>
      <c r="Y19" s="128"/>
      <c r="Z19" s="128"/>
      <c r="AA19" s="128"/>
      <c r="AB19" s="128"/>
      <c r="AC19" s="128"/>
      <c r="AD19" s="128"/>
      <c r="AE19" s="128"/>
      <c r="AF19" s="128"/>
      <c r="AG19" s="128"/>
    </row>
    <row r="20" customFormat="false" ht="12.75" hidden="false" customHeight="false" outlineLevel="0" collapsed="false">
      <c r="A20" s="126" t="s">
        <v>59</v>
      </c>
      <c r="B20" s="126" t="s">
        <v>60</v>
      </c>
      <c r="C20" s="126" t="s">
        <v>61</v>
      </c>
      <c r="D20" s="126" t="s">
        <v>62</v>
      </c>
      <c r="E20" s="126" t="s">
        <v>63</v>
      </c>
      <c r="F20" s="126" t="s">
        <v>64</v>
      </c>
      <c r="G20" s="126" t="s">
        <v>65</v>
      </c>
      <c r="H20" s="126" t="s">
        <v>66</v>
      </c>
      <c r="I20" s="126" t="s">
        <v>67</v>
      </c>
      <c r="K20" s="126" t="s">
        <v>60</v>
      </c>
      <c r="L20" s="126" t="s">
        <v>61</v>
      </c>
      <c r="M20" s="126" t="s">
        <v>62</v>
      </c>
      <c r="N20" s="126" t="s">
        <v>63</v>
      </c>
      <c r="O20" s="126" t="s">
        <v>64</v>
      </c>
      <c r="P20" s="126" t="s">
        <v>65</v>
      </c>
      <c r="Q20" s="126" t="s">
        <v>66</v>
      </c>
      <c r="R20" s="126" t="s">
        <v>67</v>
      </c>
      <c r="S20" s="126" t="s">
        <v>68</v>
      </c>
      <c r="T20" s="126" t="s">
        <v>69</v>
      </c>
      <c r="U20" s="126" t="s">
        <v>70</v>
      </c>
      <c r="V20" s="126" t="s">
        <v>71</v>
      </c>
      <c r="W20" s="129" t="s">
        <v>72</v>
      </c>
      <c r="X20" s="127"/>
      <c r="Y20" s="132"/>
      <c r="Z20" s="132"/>
      <c r="AA20" s="132"/>
      <c r="AB20" s="132"/>
      <c r="AC20" s="132"/>
      <c r="AD20" s="132"/>
      <c r="AE20" s="132"/>
      <c r="AF20" s="132"/>
      <c r="AG20" s="132"/>
    </row>
    <row r="21" customFormat="false" ht="12.75" hidden="false" customHeight="false" outlineLevel="0" collapsed="false">
      <c r="A21" s="126" t="n">
        <v>1</v>
      </c>
      <c r="B21" s="133" t="str">
        <f aca="false">INDEX(K$21:K$25,MATCH($A21,$X$21:$X$25,0))</f>
        <v>Francia</v>
      </c>
      <c r="C21" s="133" t="n">
        <f aca="false">INDEX(L$21:L$25,MATCH($A21,$X$21:$X$25,0))</f>
        <v>3</v>
      </c>
      <c r="D21" s="133" t="n">
        <f aca="false">INDEX(M$21:M$25,MATCH($A21,$X$21:$X$25,0))</f>
        <v>0</v>
      </c>
      <c r="E21" s="133" t="n">
        <f aca="false">INDEX(N$21:N$25,MATCH($A21,$X$21:$X$25,0))</f>
        <v>0</v>
      </c>
      <c r="F21" s="133" t="n">
        <f aca="false">INDEX(O$21:O$25,MATCH($A21,$X$21:$X$25,0))</f>
        <v>4</v>
      </c>
      <c r="G21" s="133" t="n">
        <f aca="false">INDEX(P$21:P$25,MATCH($A21,$X$21:$X$25,0))</f>
        <v>1</v>
      </c>
      <c r="H21" s="133" t="n">
        <f aca="false">INDEX(Q$21:Q$25,MATCH($A21,$X$21:$X$25,0))</f>
        <v>3</v>
      </c>
      <c r="I21" s="133" t="n">
        <f aca="false">INDEX(R$21:R$25,MATCH($A21,$X$21:$X$25,0))</f>
        <v>9</v>
      </c>
      <c r="K21" s="133" t="str">
        <f aca="false">equipos!$D12</f>
        <v>Francia</v>
      </c>
      <c r="L21" s="133" t="n">
        <f aca="false">'tabla posiciones auxiliar'!N17</f>
        <v>3</v>
      </c>
      <c r="M21" s="133" t="n">
        <f aca="false">'tabla posiciones auxiliar'!P17</f>
        <v>0</v>
      </c>
      <c r="N21" s="133" t="n">
        <f aca="false">'tabla posiciones auxiliar'!O17</f>
        <v>0</v>
      </c>
      <c r="O21" s="133" t="n">
        <f aca="false">'tabla posiciones auxiliar'!Q17</f>
        <v>4</v>
      </c>
      <c r="P21" s="133" t="n">
        <f aca="false">'tabla posiciones auxiliar'!R17</f>
        <v>1</v>
      </c>
      <c r="Q21" s="133" t="n">
        <f aca="false">O21-P21</f>
        <v>3</v>
      </c>
      <c r="R21" s="133" t="n">
        <f aca="false">L21*3+M21</f>
        <v>9</v>
      </c>
      <c r="S21" s="133" t="n">
        <f aca="false">IF(SUM(L21:N21)=0,ROW()-20,RANK(R21,$R$21:$R$24))</f>
        <v>1</v>
      </c>
      <c r="T21" s="133" t="n">
        <f aca="false">SUMPRODUCT(($R$21:$R$24=R21)*(Q21&lt;$Q$21:$Q$24))</f>
        <v>0</v>
      </c>
      <c r="U21" s="133" t="n">
        <f aca="false">S21+T21</f>
        <v>1</v>
      </c>
      <c r="V21" s="133" t="n">
        <f aca="false">RANK(U21,$U$21:$U$24,1)+COUNTIF($U$21:U21,U21)-1</f>
        <v>1</v>
      </c>
      <c r="W21" s="134" t="n">
        <f aca="false">R21*100+(O21-P21)*10+O21-ROW(K21)*0.01</f>
        <v>933.79</v>
      </c>
      <c r="X21" s="132" t="n">
        <f aca="false">RANK(W21,$W$21:$W$24,0)</f>
        <v>1</v>
      </c>
      <c r="Y21" s="135"/>
      <c r="Z21" s="135"/>
      <c r="AA21" s="135"/>
      <c r="AB21" s="135"/>
      <c r="AC21" s="135"/>
      <c r="AD21" s="135"/>
      <c r="AE21" s="135"/>
      <c r="AF21" s="135"/>
      <c r="AG21" s="135"/>
    </row>
    <row r="22" customFormat="false" ht="12.75" hidden="false" customHeight="false" outlineLevel="0" collapsed="false">
      <c r="A22" s="126" t="n">
        <v>2</v>
      </c>
      <c r="B22" s="133" t="str">
        <f aca="false">INDEX(K$21:K$25,MATCH($A22,$X$21:$X$25,0))</f>
        <v>Australia</v>
      </c>
      <c r="C22" s="133" t="n">
        <f aca="false">INDEX(L$21:L$25,MATCH($A22,$X$21:$X$25,0))</f>
        <v>2</v>
      </c>
      <c r="D22" s="133" t="n">
        <f aca="false">INDEX(M$21:M$25,MATCH($A22,$X$21:$X$25,0))</f>
        <v>0</v>
      </c>
      <c r="E22" s="133" t="n">
        <f aca="false">INDEX(N$21:N$25,MATCH($A22,$X$21:$X$25,0))</f>
        <v>1</v>
      </c>
      <c r="F22" s="133" t="n">
        <f aca="false">INDEX(O$21:O$25,MATCH($A22,$X$21:$X$25,0))</f>
        <v>2</v>
      </c>
      <c r="G22" s="133" t="n">
        <f aca="false">INDEX(P$21:P$25,MATCH($A22,$X$21:$X$25,0))</f>
        <v>1</v>
      </c>
      <c r="H22" s="133" t="n">
        <f aca="false">INDEX(Q$21:Q$25,MATCH($A22,$X$21:$X$25,0))</f>
        <v>1</v>
      </c>
      <c r="I22" s="133" t="n">
        <f aca="false">INDEX(R$21:R$25,MATCH($A22,$X$21:$X$25,0))</f>
        <v>6</v>
      </c>
      <c r="K22" s="133" t="str">
        <f aca="false">equipos!$D13</f>
        <v>Australia</v>
      </c>
      <c r="L22" s="133" t="n">
        <f aca="false">'tabla posiciones auxiliar'!N18</f>
        <v>2</v>
      </c>
      <c r="M22" s="133" t="n">
        <f aca="false">'tabla posiciones auxiliar'!P18</f>
        <v>0</v>
      </c>
      <c r="N22" s="133" t="n">
        <f aca="false">'tabla posiciones auxiliar'!O18</f>
        <v>1</v>
      </c>
      <c r="O22" s="133" t="n">
        <f aca="false">'tabla posiciones auxiliar'!Q18</f>
        <v>2</v>
      </c>
      <c r="P22" s="133" t="n">
        <f aca="false">'tabla posiciones auxiliar'!R18</f>
        <v>1</v>
      </c>
      <c r="Q22" s="133" t="n">
        <f aca="false">O22-P22</f>
        <v>1</v>
      </c>
      <c r="R22" s="133" t="n">
        <f aca="false">L22*3+M22</f>
        <v>6</v>
      </c>
      <c r="S22" s="133" t="n">
        <f aca="false">IF(SUM(L22:N22)=0,ROW()-20,RANK(R22,$R$21:$R$24))</f>
        <v>2</v>
      </c>
      <c r="T22" s="133" t="n">
        <f aca="false">SUMPRODUCT(($R$21:$R$24=R22)*(Q22&lt;$Q$21:$Q$24))</f>
        <v>0</v>
      </c>
      <c r="U22" s="133" t="n">
        <f aca="false">S22+T22</f>
        <v>2</v>
      </c>
      <c r="V22" s="133" t="n">
        <f aca="false">RANK(U22,$U$21:$U$24,1)+COUNTIF($U$21:U22,U22)-1</f>
        <v>2</v>
      </c>
      <c r="W22" s="134" t="n">
        <f aca="false">R22*100+(O22-P22)*10+O22-ROW(K22)*0.01</f>
        <v>611.78</v>
      </c>
      <c r="X22" s="132" t="n">
        <f aca="false">RANK(W22,$W$21:$W$24,0)</f>
        <v>2</v>
      </c>
      <c r="Y22" s="135"/>
      <c r="Z22" s="135"/>
      <c r="AA22" s="135"/>
      <c r="AB22" s="135"/>
      <c r="AC22" s="135"/>
      <c r="AD22" s="135"/>
      <c r="AE22" s="135"/>
      <c r="AF22" s="135"/>
      <c r="AG22" s="135"/>
    </row>
    <row r="23" customFormat="false" ht="12.75" hidden="false" customHeight="false" outlineLevel="0" collapsed="false">
      <c r="A23" s="126" t="n">
        <v>3</v>
      </c>
      <c r="B23" s="133" t="str">
        <f aca="false">INDEX(K$21:K$25,MATCH($A23,$X$21:$X$25,0))</f>
        <v>Perú</v>
      </c>
      <c r="C23" s="133" t="n">
        <f aca="false">INDEX(L$21:L$25,MATCH($A23,$X$21:$X$25,0))</f>
        <v>1</v>
      </c>
      <c r="D23" s="133" t="n">
        <f aca="false">INDEX(M$21:M$25,MATCH($A23,$X$21:$X$25,0))</f>
        <v>0</v>
      </c>
      <c r="E23" s="133" t="n">
        <f aca="false">INDEX(N$21:N$25,MATCH($A23,$X$21:$X$25,0))</f>
        <v>2</v>
      </c>
      <c r="F23" s="133" t="n">
        <f aca="false">INDEX(O$21:O$25,MATCH($A23,$X$21:$X$25,0))</f>
        <v>1</v>
      </c>
      <c r="G23" s="133" t="n">
        <f aca="false">INDEX(P$21:P$25,MATCH($A23,$X$21:$X$25,0))</f>
        <v>2</v>
      </c>
      <c r="H23" s="133" t="n">
        <f aca="false">INDEX(Q$21:Q$25,MATCH($A23,$X$21:$X$25,0))</f>
        <v>-1</v>
      </c>
      <c r="I23" s="133" t="n">
        <f aca="false">INDEX(R$21:R$25,MATCH($A23,$X$21:$X$25,0))</f>
        <v>3</v>
      </c>
      <c r="K23" s="133" t="str">
        <f aca="false">equipos!$D14</f>
        <v>Perú</v>
      </c>
      <c r="L23" s="133" t="n">
        <f aca="false">'tabla posiciones auxiliar'!N19</f>
        <v>1</v>
      </c>
      <c r="M23" s="133" t="n">
        <f aca="false">'tabla posiciones auxiliar'!P19</f>
        <v>0</v>
      </c>
      <c r="N23" s="133" t="n">
        <f aca="false">'tabla posiciones auxiliar'!O19</f>
        <v>2</v>
      </c>
      <c r="O23" s="133" t="n">
        <f aca="false">'tabla posiciones auxiliar'!Q19</f>
        <v>1</v>
      </c>
      <c r="P23" s="133" t="n">
        <f aca="false">'tabla posiciones auxiliar'!R19</f>
        <v>2</v>
      </c>
      <c r="Q23" s="133" t="n">
        <f aca="false">O23-P23</f>
        <v>-1</v>
      </c>
      <c r="R23" s="133" t="n">
        <f aca="false">L23*3+M23</f>
        <v>3</v>
      </c>
      <c r="S23" s="133" t="n">
        <f aca="false">IF(SUM(L23:N23)=0,ROW()-20,RANK(R23,$R$21:$R$24))</f>
        <v>3</v>
      </c>
      <c r="T23" s="133" t="n">
        <f aca="false">SUMPRODUCT(($R$21:$R$24=R23)*(Q23&lt;$Q$21:$Q$24))</f>
        <v>0</v>
      </c>
      <c r="U23" s="133" t="n">
        <f aca="false">S23+T23</f>
        <v>3</v>
      </c>
      <c r="V23" s="133" t="n">
        <f aca="false">RANK(U23,$U$21:$U$24,1)+COUNTIF($U$21:U23,U23)-1</f>
        <v>3</v>
      </c>
      <c r="W23" s="134" t="n">
        <f aca="false">R23*100+(O23-P23)*10+O23-ROW(K23)*0.01</f>
        <v>290.77</v>
      </c>
      <c r="X23" s="132" t="n">
        <f aca="false">RANK(W23,$W$21:$W$24,0)</f>
        <v>3</v>
      </c>
      <c r="Y23" s="135"/>
      <c r="Z23" s="135"/>
      <c r="AA23" s="135"/>
      <c r="AB23" s="135"/>
      <c r="AC23" s="135"/>
      <c r="AD23" s="135"/>
      <c r="AE23" s="135"/>
      <c r="AF23" s="135"/>
      <c r="AG23" s="135"/>
    </row>
    <row r="24" customFormat="false" ht="12.75" hidden="false" customHeight="false" outlineLevel="0" collapsed="false">
      <c r="A24" s="126" t="n">
        <v>4</v>
      </c>
      <c r="B24" s="133" t="str">
        <f aca="false">INDEX(K$21:K$25,MATCH($A24,$X$21:$X$25,0))</f>
        <v>Dinamarca</v>
      </c>
      <c r="C24" s="133" t="n">
        <f aca="false">INDEX(L$21:L$25,MATCH($A24,$X$21:$X$25,0))</f>
        <v>0</v>
      </c>
      <c r="D24" s="133" t="n">
        <f aca="false">INDEX(M$21:M$25,MATCH($A24,$X$21:$X$25,0))</f>
        <v>0</v>
      </c>
      <c r="E24" s="133" t="n">
        <f aca="false">INDEX(N$21:N$25,MATCH($A24,$X$21:$X$25,0))</f>
        <v>3</v>
      </c>
      <c r="F24" s="133" t="n">
        <f aca="false">INDEX(O$21:O$25,MATCH($A24,$X$21:$X$25,0))</f>
        <v>1</v>
      </c>
      <c r="G24" s="133" t="n">
        <f aca="false">INDEX(P$21:P$25,MATCH($A24,$X$21:$X$25,0))</f>
        <v>4</v>
      </c>
      <c r="H24" s="133" t="n">
        <f aca="false">INDEX(Q$21:Q$25,MATCH($A24,$X$21:$X$25,0))</f>
        <v>-3</v>
      </c>
      <c r="I24" s="133" t="n">
        <f aca="false">INDEX(R$21:R$25,MATCH($A24,$X$21:$X$25,0))</f>
        <v>0</v>
      </c>
      <c r="K24" s="133" t="str">
        <f aca="false">equipos!$D15</f>
        <v>Dinamarca</v>
      </c>
      <c r="L24" s="133" t="n">
        <f aca="false">'tabla posiciones auxiliar'!N20</f>
        <v>0</v>
      </c>
      <c r="M24" s="133" t="n">
        <f aca="false">'tabla posiciones auxiliar'!P20</f>
        <v>0</v>
      </c>
      <c r="N24" s="133" t="n">
        <f aca="false">'tabla posiciones auxiliar'!O20</f>
        <v>3</v>
      </c>
      <c r="O24" s="133" t="n">
        <f aca="false">'tabla posiciones auxiliar'!Q20</f>
        <v>1</v>
      </c>
      <c r="P24" s="133" t="n">
        <f aca="false">'tabla posiciones auxiliar'!R20</f>
        <v>4</v>
      </c>
      <c r="Q24" s="133" t="n">
        <f aca="false">O24-P24</f>
        <v>-3</v>
      </c>
      <c r="R24" s="133" t="n">
        <f aca="false">L24*3+M24</f>
        <v>0</v>
      </c>
      <c r="S24" s="133" t="n">
        <f aca="false">IF(SUM(L24:N24)=0,ROW()-20,RANK(R24,$R$21:$R$24))</f>
        <v>4</v>
      </c>
      <c r="T24" s="133" t="n">
        <f aca="false">SUMPRODUCT(($R$21:$R$24=R24)*(Q24&lt;$Q$21:$Q$24))</f>
        <v>0</v>
      </c>
      <c r="U24" s="133" t="n">
        <f aca="false">S24+T24</f>
        <v>4</v>
      </c>
      <c r="V24" s="133" t="n">
        <f aca="false">RANK(U24,$U$21:$U$24,1)+COUNTIF($U$21:U24,U24)-1</f>
        <v>4</v>
      </c>
      <c r="W24" s="134" t="n">
        <f aca="false">R24*100+(O24-P24)*10+O24-ROW(K24)*0.01</f>
        <v>-29.24</v>
      </c>
      <c r="X24" s="132" t="n">
        <f aca="false">RANK(W24,$W$21:$W$24,0)</f>
        <v>4</v>
      </c>
      <c r="Y24" s="135"/>
      <c r="Z24" s="135"/>
      <c r="AA24" s="135"/>
      <c r="AB24" s="135"/>
      <c r="AC24" s="135"/>
      <c r="AD24" s="135"/>
      <c r="AE24" s="135"/>
      <c r="AF24" s="135"/>
      <c r="AG24" s="135"/>
    </row>
    <row r="25" customFormat="false" ht="12.75" hidden="false" customHeight="false" outlineLevel="0" collapsed="false">
      <c r="A25" s="0"/>
      <c r="B25" s="0"/>
      <c r="C25" s="0"/>
      <c r="D25" s="0"/>
      <c r="E25" s="0"/>
      <c r="F25" s="0"/>
      <c r="G25" s="0"/>
      <c r="H25" s="0"/>
      <c r="I25" s="0"/>
      <c r="K25" s="0"/>
      <c r="L25" s="0"/>
      <c r="M25" s="0"/>
      <c r="N25" s="0"/>
      <c r="O25" s="0"/>
      <c r="P25" s="0"/>
      <c r="Q25" s="0"/>
      <c r="R25" s="0"/>
      <c r="S25" s="0"/>
      <c r="T25" s="0"/>
      <c r="U25" s="0"/>
      <c r="V25" s="0"/>
      <c r="W25" s="0"/>
      <c r="X25" s="127"/>
      <c r="Y25" s="135"/>
      <c r="Z25" s="135"/>
      <c r="AA25" s="135"/>
      <c r="AB25" s="135"/>
      <c r="AC25" s="135"/>
      <c r="AD25" s="135"/>
      <c r="AE25" s="135"/>
      <c r="AF25" s="135"/>
      <c r="AG25" s="135"/>
    </row>
    <row r="26" customFormat="false" ht="12.75" hidden="false" customHeight="false" outlineLevel="0" collapsed="false">
      <c r="A26" s="0"/>
      <c r="B26" s="0"/>
      <c r="C26" s="0"/>
      <c r="D26" s="0"/>
      <c r="E26" s="0"/>
      <c r="F26" s="0"/>
      <c r="G26" s="0"/>
      <c r="H26" s="0"/>
      <c r="I26" s="0"/>
      <c r="K26" s="126" t="s">
        <v>13</v>
      </c>
      <c r="L26" s="126"/>
      <c r="M26" s="126"/>
      <c r="N26" s="126"/>
      <c r="O26" s="126"/>
      <c r="P26" s="126"/>
      <c r="Q26" s="126"/>
      <c r="R26" s="126"/>
      <c r="S26" s="126"/>
      <c r="T26" s="126"/>
      <c r="U26" s="126"/>
      <c r="V26" s="126"/>
      <c r="W26" s="0"/>
      <c r="X26" s="127"/>
      <c r="Y26" s="128"/>
      <c r="Z26" s="128"/>
      <c r="AA26" s="128"/>
      <c r="AB26" s="128"/>
      <c r="AC26" s="128"/>
      <c r="AD26" s="128"/>
      <c r="AE26" s="128"/>
      <c r="AF26" s="128"/>
      <c r="AG26" s="128"/>
    </row>
    <row r="27" customFormat="false" ht="12.75" hidden="false" customHeight="false" outlineLevel="0" collapsed="false">
      <c r="A27" s="126" t="s">
        <v>59</v>
      </c>
      <c r="B27" s="126" t="s">
        <v>60</v>
      </c>
      <c r="C27" s="126" t="s">
        <v>61</v>
      </c>
      <c r="D27" s="126" t="s">
        <v>62</v>
      </c>
      <c r="E27" s="126" t="s">
        <v>63</v>
      </c>
      <c r="F27" s="126" t="s">
        <v>64</v>
      </c>
      <c r="G27" s="126" t="s">
        <v>65</v>
      </c>
      <c r="H27" s="126" t="s">
        <v>66</v>
      </c>
      <c r="I27" s="126" t="s">
        <v>67</v>
      </c>
      <c r="K27" s="126" t="s">
        <v>60</v>
      </c>
      <c r="L27" s="126" t="s">
        <v>61</v>
      </c>
      <c r="M27" s="126" t="s">
        <v>62</v>
      </c>
      <c r="N27" s="126" t="s">
        <v>63</v>
      </c>
      <c r="O27" s="126" t="s">
        <v>64</v>
      </c>
      <c r="P27" s="126" t="s">
        <v>65</v>
      </c>
      <c r="Q27" s="126" t="s">
        <v>66</v>
      </c>
      <c r="R27" s="126" t="s">
        <v>67</v>
      </c>
      <c r="S27" s="126" t="s">
        <v>68</v>
      </c>
      <c r="T27" s="126" t="s">
        <v>69</v>
      </c>
      <c r="U27" s="126" t="s">
        <v>70</v>
      </c>
      <c r="V27" s="126" t="s">
        <v>71</v>
      </c>
      <c r="W27" s="129" t="s">
        <v>72</v>
      </c>
      <c r="X27" s="127"/>
      <c r="Y27" s="132"/>
      <c r="Z27" s="132"/>
      <c r="AA27" s="132"/>
      <c r="AB27" s="132"/>
      <c r="AC27" s="132"/>
      <c r="AD27" s="132"/>
      <c r="AE27" s="132"/>
      <c r="AF27" s="132"/>
      <c r="AG27" s="132"/>
    </row>
    <row r="28" customFormat="false" ht="12.75" hidden="false" customHeight="false" outlineLevel="0" collapsed="false">
      <c r="A28" s="126" t="n">
        <v>1</v>
      </c>
      <c r="B28" s="133" t="str">
        <f aca="false">INDEX(K$28:K$32,MATCH($A28,$X$28:$X$32,0))</f>
        <v>Croacia</v>
      </c>
      <c r="C28" s="133" t="n">
        <f aca="false">INDEX(L$28:L$32,MATCH($A28,$X$28:$X$32,0))</f>
        <v>3</v>
      </c>
      <c r="D28" s="133" t="n">
        <f aca="false">INDEX(M$28:M$32,MATCH($A28,$X$28:$X$32,0))</f>
        <v>0</v>
      </c>
      <c r="E28" s="133" t="n">
        <f aca="false">INDEX(N$28:N$32,MATCH($A28,$X$28:$X$32,0))</f>
        <v>0</v>
      </c>
      <c r="F28" s="133" t="n">
        <f aca="false">INDEX(O$28:O$32,MATCH($A28,$X$28:$X$32,0))</f>
        <v>3</v>
      </c>
      <c r="G28" s="133" t="n">
        <f aca="false">INDEX(P$28:P$32,MATCH($A28,$X$28:$X$32,0))</f>
        <v>0</v>
      </c>
      <c r="H28" s="133" t="n">
        <f aca="false">INDEX(Q$28:Q$32,MATCH($A28,$X$28:$X$32,0))</f>
        <v>3</v>
      </c>
      <c r="I28" s="133" t="n">
        <f aca="false">INDEX(R$28:R$32,MATCH($A28,$X$28:$X$32,0))</f>
        <v>9</v>
      </c>
      <c r="K28" s="133" t="str">
        <f aca="false">equipos!$D17</f>
        <v>Argentina</v>
      </c>
      <c r="L28" s="133" t="n">
        <f aca="false">'tabla posiciones auxiliar'!N24</f>
        <v>1</v>
      </c>
      <c r="M28" s="133" t="n">
        <f aca="false">'tabla posiciones auxiliar'!P24</f>
        <v>1</v>
      </c>
      <c r="N28" s="133" t="n">
        <f aca="false">'tabla posiciones auxiliar'!O24</f>
        <v>1</v>
      </c>
      <c r="O28" s="133" t="n">
        <f aca="false">'tabla posiciones auxiliar'!Q24</f>
        <v>3</v>
      </c>
      <c r="P28" s="133" t="n">
        <f aca="false">'tabla posiciones auxiliar'!R24</f>
        <v>2</v>
      </c>
      <c r="Q28" s="133" t="n">
        <f aca="false">O28-P28</f>
        <v>1</v>
      </c>
      <c r="R28" s="133" t="n">
        <f aca="false">L28*3+M28</f>
        <v>4</v>
      </c>
      <c r="S28" s="133" t="n">
        <f aca="false">IF(SUM(L28:N28)=0,ROW()-27,RANK(R28,$R$28:$R$31))</f>
        <v>2</v>
      </c>
      <c r="T28" s="133" t="n">
        <f aca="false">SUMPRODUCT(($R$28:$R$32=R28)*(Q28&lt;$Q$28:$Q$32))</f>
        <v>0</v>
      </c>
      <c r="U28" s="133" t="n">
        <f aca="false">S28+T28</f>
        <v>2</v>
      </c>
      <c r="V28" s="133" t="n">
        <f aca="false">RANK(U28,$U$28:$U$31,1)+COUNTIF($U$28:U28,U28)-1</f>
        <v>2</v>
      </c>
      <c r="W28" s="134" t="n">
        <f aca="false">R28*100+(O28-P28)*10+O28-ROW(K28)*0.01</f>
        <v>412.72</v>
      </c>
      <c r="X28" s="132" t="n">
        <f aca="false">RANK(W28,$W$28:$W$31,0)</f>
        <v>2</v>
      </c>
      <c r="Y28" s="135"/>
      <c r="Z28" s="135"/>
      <c r="AA28" s="135"/>
      <c r="AB28" s="135"/>
      <c r="AC28" s="135"/>
      <c r="AD28" s="135"/>
      <c r="AE28" s="135"/>
      <c r="AF28" s="135"/>
      <c r="AG28" s="135"/>
    </row>
    <row r="29" customFormat="false" ht="12.75" hidden="false" customHeight="false" outlineLevel="0" collapsed="false">
      <c r="A29" s="126" t="n">
        <v>2</v>
      </c>
      <c r="B29" s="133" t="str">
        <f aca="false">INDEX(K$28:K$32,MATCH($A29,$X$28:$X$32,0))</f>
        <v>Argentina</v>
      </c>
      <c r="C29" s="133" t="n">
        <f aca="false">INDEX(L$28:L$32,MATCH($A29,$X$28:$X$32,0))</f>
        <v>1</v>
      </c>
      <c r="D29" s="133" t="n">
        <f aca="false">INDEX(M$28:M$32,MATCH($A29,$X$28:$X$32,0))</f>
        <v>1</v>
      </c>
      <c r="E29" s="133" t="n">
        <f aca="false">INDEX(N$28:N$32,MATCH($A29,$X$28:$X$32,0))</f>
        <v>1</v>
      </c>
      <c r="F29" s="133" t="n">
        <f aca="false">INDEX(O$28:O$32,MATCH($A29,$X$28:$X$32,0))</f>
        <v>3</v>
      </c>
      <c r="G29" s="133" t="n">
        <f aca="false">INDEX(P$28:P$32,MATCH($A29,$X$28:$X$32,0))</f>
        <v>2</v>
      </c>
      <c r="H29" s="133" t="n">
        <f aca="false">INDEX(Q$28:Q$32,MATCH($A29,$X$28:$X$32,0))</f>
        <v>1</v>
      </c>
      <c r="I29" s="133" t="n">
        <f aca="false">INDEX(R$28:R$32,MATCH($A29,$X$28:$X$32,0))</f>
        <v>4</v>
      </c>
      <c r="K29" s="133" t="str">
        <f aca="false">equipos!$D18</f>
        <v>Islandia</v>
      </c>
      <c r="L29" s="133" t="n">
        <f aca="false">'tabla posiciones auxiliar'!N25</f>
        <v>0</v>
      </c>
      <c r="M29" s="133" t="n">
        <f aca="false">'tabla posiciones auxiliar'!P25</f>
        <v>0</v>
      </c>
      <c r="N29" s="133" t="n">
        <f aca="false">'tabla posiciones auxiliar'!O25</f>
        <v>3</v>
      </c>
      <c r="O29" s="133" t="n">
        <f aca="false">'tabla posiciones auxiliar'!Q25</f>
        <v>0</v>
      </c>
      <c r="P29" s="133" t="n">
        <f aca="false">'tabla posiciones auxiliar'!R25</f>
        <v>4</v>
      </c>
      <c r="Q29" s="133" t="n">
        <f aca="false">O29-P29</f>
        <v>-4</v>
      </c>
      <c r="R29" s="133" t="n">
        <f aca="false">L29*3+M29</f>
        <v>0</v>
      </c>
      <c r="S29" s="133" t="n">
        <f aca="false">IF(SUM(L29:N29)=0,ROW()-27,RANK(R29,$R$28:$R$31))</f>
        <v>4</v>
      </c>
      <c r="T29" s="133" t="n">
        <f aca="false">SUMPRODUCT(($R$28:$R$32=R29)*(Q29&lt;$Q$28:$Q$32))</f>
        <v>1</v>
      </c>
      <c r="U29" s="133" t="n">
        <f aca="false">S29+T29</f>
        <v>5</v>
      </c>
      <c r="V29" s="133" t="n">
        <f aca="false">RANK(U29,$U$28:$U$31,1)+COUNTIF($U$28:U29,U29)-1</f>
        <v>4</v>
      </c>
      <c r="W29" s="134" t="n">
        <f aca="false">R29*100+(O29-P29)*10+O29-ROW(K29)*0.01</f>
        <v>-40.29</v>
      </c>
      <c r="X29" s="132" t="n">
        <f aca="false">RANK(W29,$W$28:$W$31,0)</f>
        <v>4</v>
      </c>
      <c r="Y29" s="135"/>
      <c r="Z29" s="135"/>
      <c r="AA29" s="135"/>
      <c r="AB29" s="135"/>
      <c r="AC29" s="135"/>
      <c r="AD29" s="135"/>
      <c r="AE29" s="135"/>
      <c r="AF29" s="135"/>
      <c r="AG29" s="135"/>
    </row>
    <row r="30" customFormat="false" ht="12.75" hidden="false" customHeight="false" outlineLevel="0" collapsed="false">
      <c r="A30" s="126" t="n">
        <v>3</v>
      </c>
      <c r="B30" s="133" t="str">
        <f aca="false">INDEX(K$28:K$32,MATCH($A30,$X$28:$X$32,0))</f>
        <v>Nigeria</v>
      </c>
      <c r="C30" s="133" t="n">
        <f aca="false">INDEX(L$28:L$32,MATCH($A30,$X$28:$X$32,0))</f>
        <v>1</v>
      </c>
      <c r="D30" s="133" t="n">
        <f aca="false">INDEX(M$28:M$32,MATCH($A30,$X$28:$X$32,0))</f>
        <v>1</v>
      </c>
      <c r="E30" s="133" t="n">
        <f aca="false">INDEX(N$28:N$32,MATCH($A30,$X$28:$X$32,0))</f>
        <v>1</v>
      </c>
      <c r="F30" s="133" t="n">
        <f aca="false">INDEX(O$28:O$32,MATCH($A30,$X$28:$X$32,0))</f>
        <v>2</v>
      </c>
      <c r="G30" s="133" t="n">
        <f aca="false">INDEX(P$28:P$32,MATCH($A30,$X$28:$X$32,0))</f>
        <v>2</v>
      </c>
      <c r="H30" s="133" t="n">
        <f aca="false">INDEX(Q$28:Q$32,MATCH($A30,$X$28:$X$32,0))</f>
        <v>0</v>
      </c>
      <c r="I30" s="133" t="n">
        <f aca="false">INDEX(R$28:R$32,MATCH($A30,$X$28:$X$32,0))</f>
        <v>4</v>
      </c>
      <c r="K30" s="133" t="str">
        <f aca="false">equipos!$D19</f>
        <v>Croacia</v>
      </c>
      <c r="L30" s="133" t="n">
        <f aca="false">'tabla posiciones auxiliar'!N26</f>
        <v>3</v>
      </c>
      <c r="M30" s="133" t="n">
        <f aca="false">'tabla posiciones auxiliar'!P26</f>
        <v>0</v>
      </c>
      <c r="N30" s="133" t="n">
        <f aca="false">'tabla posiciones auxiliar'!O26</f>
        <v>0</v>
      </c>
      <c r="O30" s="133" t="n">
        <f aca="false">'tabla posiciones auxiliar'!Q26</f>
        <v>3</v>
      </c>
      <c r="P30" s="133" t="n">
        <f aca="false">'tabla posiciones auxiliar'!R26</f>
        <v>0</v>
      </c>
      <c r="Q30" s="133" t="n">
        <f aca="false">O30-P30</f>
        <v>3</v>
      </c>
      <c r="R30" s="133" t="n">
        <f aca="false">L30*3+M30</f>
        <v>9</v>
      </c>
      <c r="S30" s="133" t="n">
        <f aca="false">IF(SUM(L30:N30)=0,ROW()-27,RANK(R30,$R$28:$R$31))</f>
        <v>1</v>
      </c>
      <c r="T30" s="133" t="n">
        <f aca="false">SUMPRODUCT(($R$28:$R$32=R30)*(Q30&lt;$Q$28:$Q$32))</f>
        <v>0</v>
      </c>
      <c r="U30" s="133" t="n">
        <f aca="false">S30+T30</f>
        <v>1</v>
      </c>
      <c r="V30" s="133" t="n">
        <f aca="false">RANK(U30,$U$28:$U$31,1)+COUNTIF($U$28:U30,U30)-1</f>
        <v>1</v>
      </c>
      <c r="W30" s="134" t="n">
        <f aca="false">R30*100+(O30-P30)*10+O30-ROW(K30)*0.01</f>
        <v>932.7</v>
      </c>
      <c r="X30" s="132" t="n">
        <f aca="false">RANK(W30,$W$28:$W$31,0)</f>
        <v>1</v>
      </c>
      <c r="Y30" s="135"/>
      <c r="Z30" s="135"/>
      <c r="AA30" s="135"/>
      <c r="AB30" s="135"/>
      <c r="AC30" s="135"/>
      <c r="AD30" s="135"/>
      <c r="AE30" s="135"/>
      <c r="AF30" s="135"/>
      <c r="AG30" s="135"/>
    </row>
    <row r="31" customFormat="false" ht="12.75" hidden="false" customHeight="false" outlineLevel="0" collapsed="false">
      <c r="A31" s="126" t="n">
        <v>4</v>
      </c>
      <c r="B31" s="133" t="str">
        <f aca="false">INDEX(K$28:K$32,MATCH($A31,$X$28:$X$32,0))</f>
        <v>Islandia</v>
      </c>
      <c r="C31" s="133" t="n">
        <f aca="false">INDEX(L$28:L$32,MATCH($A31,$X$28:$X$32,0))</f>
        <v>0</v>
      </c>
      <c r="D31" s="133" t="n">
        <f aca="false">INDEX(M$28:M$32,MATCH($A31,$X$28:$X$32,0))</f>
        <v>0</v>
      </c>
      <c r="E31" s="133" t="n">
        <f aca="false">INDEX(N$28:N$32,MATCH($A31,$X$28:$X$32,0))</f>
        <v>3</v>
      </c>
      <c r="F31" s="133" t="n">
        <f aca="false">INDEX(O$28:O$32,MATCH($A31,$X$28:$X$32,0))</f>
        <v>0</v>
      </c>
      <c r="G31" s="133" t="n">
        <f aca="false">INDEX(P$28:P$32,MATCH($A31,$X$28:$X$32,0))</f>
        <v>4</v>
      </c>
      <c r="H31" s="133" t="n">
        <f aca="false">INDEX(Q$28:Q$32,MATCH($A31,$X$28:$X$32,0))</f>
        <v>-4</v>
      </c>
      <c r="I31" s="133" t="n">
        <f aca="false">INDEX(R$28:R$32,MATCH($A31,$X$28:$X$32,0))</f>
        <v>0</v>
      </c>
      <c r="K31" s="133" t="str">
        <f aca="false">equipos!$D20</f>
        <v>Nigeria</v>
      </c>
      <c r="L31" s="133" t="n">
        <f aca="false">'tabla posiciones auxiliar'!N27</f>
        <v>1</v>
      </c>
      <c r="M31" s="133" t="n">
        <f aca="false">'tabla posiciones auxiliar'!P27</f>
        <v>1</v>
      </c>
      <c r="N31" s="133" t="n">
        <f aca="false">'tabla posiciones auxiliar'!O27</f>
        <v>1</v>
      </c>
      <c r="O31" s="133" t="n">
        <f aca="false">'tabla posiciones auxiliar'!Q27</f>
        <v>2</v>
      </c>
      <c r="P31" s="133" t="n">
        <f aca="false">'tabla posiciones auxiliar'!R27</f>
        <v>2</v>
      </c>
      <c r="Q31" s="133" t="n">
        <f aca="false">O31-P31</f>
        <v>0</v>
      </c>
      <c r="R31" s="133" t="n">
        <f aca="false">L31*3+M31</f>
        <v>4</v>
      </c>
      <c r="S31" s="133" t="n">
        <f aca="false">IF(SUM(L31:N31)=0,ROW()-27,RANK(R31,$R$28:$R$31))</f>
        <v>2</v>
      </c>
      <c r="T31" s="133" t="n">
        <f aca="false">SUMPRODUCT(($R$28:$R$32=R31)*(Q31&lt;$Q$28:$Q$32))</f>
        <v>1</v>
      </c>
      <c r="U31" s="133" t="n">
        <f aca="false">S31+T31</f>
        <v>3</v>
      </c>
      <c r="V31" s="133" t="n">
        <f aca="false">RANK(U31,$U$28:$U$31,1)+COUNTIF($U$28:U31,U31)-1</f>
        <v>3</v>
      </c>
      <c r="W31" s="134" t="n">
        <f aca="false">R31*100+(O31-P31)*10+O31-ROW(K31)*0.01</f>
        <v>401.69</v>
      </c>
      <c r="X31" s="132" t="n">
        <f aca="false">RANK(W31,$W$28:$W$31,0)</f>
        <v>3</v>
      </c>
      <c r="Y31" s="135"/>
      <c r="Z31" s="135"/>
      <c r="AA31" s="135"/>
      <c r="AB31" s="135"/>
      <c r="AC31" s="135"/>
      <c r="AD31" s="135"/>
      <c r="AE31" s="135"/>
      <c r="AF31" s="135"/>
      <c r="AG31" s="135"/>
    </row>
    <row r="32" customFormat="false" ht="12.75" hidden="false" customHeight="false" outlineLevel="0" collapsed="false">
      <c r="A32" s="0"/>
      <c r="B32" s="0"/>
      <c r="C32" s="0"/>
      <c r="D32" s="0"/>
      <c r="E32" s="0"/>
      <c r="F32" s="0"/>
      <c r="G32" s="0"/>
      <c r="H32" s="0"/>
      <c r="I32" s="0"/>
      <c r="K32" s="0"/>
      <c r="L32" s="0"/>
      <c r="M32" s="0"/>
      <c r="N32" s="0"/>
      <c r="O32" s="0"/>
      <c r="P32" s="0"/>
      <c r="Q32" s="0"/>
      <c r="R32" s="0"/>
      <c r="S32" s="0"/>
      <c r="T32" s="0"/>
      <c r="U32" s="0"/>
      <c r="V32" s="0"/>
      <c r="W32" s="0"/>
      <c r="X32" s="127"/>
      <c r="Y32" s="135"/>
      <c r="Z32" s="135"/>
      <c r="AA32" s="135"/>
      <c r="AB32" s="135"/>
      <c r="AC32" s="135"/>
      <c r="AD32" s="135"/>
      <c r="AE32" s="135"/>
      <c r="AF32" s="135"/>
      <c r="AG32" s="135"/>
    </row>
    <row r="33" customFormat="false" ht="12.75" hidden="false" customHeight="false" outlineLevel="0" collapsed="false">
      <c r="A33" s="0"/>
      <c r="B33" s="0"/>
      <c r="C33" s="0"/>
      <c r="D33" s="0"/>
      <c r="E33" s="0"/>
      <c r="F33" s="0"/>
      <c r="G33" s="0"/>
      <c r="H33" s="0"/>
      <c r="I33" s="0"/>
      <c r="K33" s="126" t="s">
        <v>14</v>
      </c>
      <c r="L33" s="126"/>
      <c r="M33" s="126"/>
      <c r="N33" s="126"/>
      <c r="O33" s="126"/>
      <c r="P33" s="126"/>
      <c r="Q33" s="126"/>
      <c r="R33" s="126"/>
      <c r="S33" s="126"/>
      <c r="T33" s="126"/>
      <c r="U33" s="126"/>
      <c r="V33" s="126"/>
      <c r="W33" s="0"/>
      <c r="X33" s="127"/>
      <c r="Y33" s="128"/>
      <c r="Z33" s="128"/>
      <c r="AA33" s="128"/>
      <c r="AB33" s="128"/>
      <c r="AC33" s="128"/>
      <c r="AD33" s="128"/>
      <c r="AE33" s="128"/>
      <c r="AF33" s="128"/>
      <c r="AG33" s="128"/>
    </row>
    <row r="34" customFormat="false" ht="12.75" hidden="false" customHeight="false" outlineLevel="0" collapsed="false">
      <c r="A34" s="126" t="s">
        <v>59</v>
      </c>
      <c r="B34" s="126" t="s">
        <v>60</v>
      </c>
      <c r="C34" s="126" t="s">
        <v>61</v>
      </c>
      <c r="D34" s="126" t="s">
        <v>62</v>
      </c>
      <c r="E34" s="126" t="s">
        <v>63</v>
      </c>
      <c r="F34" s="126" t="s">
        <v>64</v>
      </c>
      <c r="G34" s="126" t="s">
        <v>65</v>
      </c>
      <c r="H34" s="126" t="s">
        <v>66</v>
      </c>
      <c r="I34" s="126" t="s">
        <v>67</v>
      </c>
      <c r="K34" s="126" t="s">
        <v>60</v>
      </c>
      <c r="L34" s="126" t="s">
        <v>61</v>
      </c>
      <c r="M34" s="126" t="s">
        <v>62</v>
      </c>
      <c r="N34" s="126" t="s">
        <v>63</v>
      </c>
      <c r="O34" s="126" t="s">
        <v>64</v>
      </c>
      <c r="P34" s="126" t="s">
        <v>65</v>
      </c>
      <c r="Q34" s="126" t="s">
        <v>66</v>
      </c>
      <c r="R34" s="126" t="s">
        <v>67</v>
      </c>
      <c r="S34" s="126" t="s">
        <v>68</v>
      </c>
      <c r="T34" s="126" t="s">
        <v>69</v>
      </c>
      <c r="U34" s="126" t="s">
        <v>70</v>
      </c>
      <c r="V34" s="126" t="s">
        <v>71</v>
      </c>
      <c r="W34" s="129" t="s">
        <v>72</v>
      </c>
      <c r="X34" s="127"/>
      <c r="Y34" s="132"/>
      <c r="Z34" s="132"/>
      <c r="AA34" s="132"/>
      <c r="AB34" s="132"/>
      <c r="AC34" s="132"/>
      <c r="AD34" s="132"/>
      <c r="AE34" s="132"/>
      <c r="AF34" s="132"/>
      <c r="AG34" s="132"/>
    </row>
    <row r="35" customFormat="false" ht="12.75" hidden="false" customHeight="false" outlineLevel="0" collapsed="false">
      <c r="A35" s="126" t="n">
        <v>1</v>
      </c>
      <c r="B35" s="133" t="str">
        <f aca="false">INDEX(K$35:K$39,MATCH($A35,$X$35:$X$39,0))</f>
        <v>Brasil</v>
      </c>
      <c r="C35" s="133" t="n">
        <f aca="false">INDEX(L$35:L$39,MATCH($A35,$X$35:$X$39,0))</f>
        <v>3</v>
      </c>
      <c r="D35" s="133" t="n">
        <f aca="false">INDEX(M$35:M$39,MATCH($A35,$X$35:$X$39,0))</f>
        <v>0</v>
      </c>
      <c r="E35" s="133" t="n">
        <f aca="false">INDEX(N$35:N$39,MATCH($A35,$X$35:$X$39,0))</f>
        <v>0</v>
      </c>
      <c r="F35" s="133" t="n">
        <f aca="false">INDEX(O$35:O$39,MATCH($A35,$X$35:$X$39,0))</f>
        <v>7</v>
      </c>
      <c r="G35" s="133" t="n">
        <f aca="false">INDEX(P$35:P$39,MATCH($A35,$X$35:$X$39,0))</f>
        <v>1</v>
      </c>
      <c r="H35" s="133" t="n">
        <f aca="false">INDEX(Q$35:Q$39,MATCH($A35,$X$35:$X$39,0))</f>
        <v>6</v>
      </c>
      <c r="I35" s="133" t="n">
        <f aca="false">INDEX(R$35:R$39,MATCH($A35,$X$35:$X$39,0))</f>
        <v>9</v>
      </c>
      <c r="K35" s="133" t="str">
        <f aca="false">equipos!$G2</f>
        <v>Brasil</v>
      </c>
      <c r="L35" s="133" t="n">
        <f aca="false">'tabla posiciones auxiliar'!N31</f>
        <v>3</v>
      </c>
      <c r="M35" s="133" t="n">
        <f aca="false">'tabla posiciones auxiliar'!P31</f>
        <v>0</v>
      </c>
      <c r="N35" s="133" t="n">
        <f aca="false">'tabla posiciones auxiliar'!O31</f>
        <v>0</v>
      </c>
      <c r="O35" s="133" t="n">
        <f aca="false">'tabla posiciones auxiliar'!Q31</f>
        <v>7</v>
      </c>
      <c r="P35" s="133" t="n">
        <f aca="false">'tabla posiciones auxiliar'!R31</f>
        <v>1</v>
      </c>
      <c r="Q35" s="133" t="n">
        <f aca="false">O35-P35</f>
        <v>6</v>
      </c>
      <c r="R35" s="133" t="n">
        <f aca="false">L35*3+M35</f>
        <v>9</v>
      </c>
      <c r="S35" s="133" t="n">
        <f aca="false">IF(SUM(L35:N35)=0,ROW()-34,RANK(R35,$R$35:$R$38))</f>
        <v>1</v>
      </c>
      <c r="T35" s="133" t="n">
        <f aca="false">SUMPRODUCT(($R$35:$R$38=R35)*(Q35&lt;$Q$35:$Q$38))</f>
        <v>0</v>
      </c>
      <c r="U35" s="133" t="n">
        <f aca="false">S35+T35</f>
        <v>1</v>
      </c>
      <c r="V35" s="133" t="n">
        <f aca="false">RANK(U35,$U$35:$U$38,1)+COUNTIF($U$35:U35,U35)-1</f>
        <v>1</v>
      </c>
      <c r="W35" s="134" t="n">
        <f aca="false">R35*100+(O35-P35)*10+O35-ROW(K35)*0.01</f>
        <v>966.65</v>
      </c>
      <c r="X35" s="132" t="n">
        <f aca="false">RANK(W35,$W$35:$W$38,0)</f>
        <v>1</v>
      </c>
      <c r="Y35" s="135"/>
      <c r="Z35" s="135"/>
      <c r="AA35" s="135"/>
      <c r="AB35" s="135"/>
      <c r="AC35" s="135"/>
      <c r="AD35" s="135"/>
      <c r="AE35" s="135"/>
      <c r="AF35" s="135"/>
      <c r="AG35" s="135"/>
    </row>
    <row r="36" customFormat="false" ht="12.75" hidden="false" customHeight="false" outlineLevel="0" collapsed="false">
      <c r="A36" s="126" t="n">
        <v>2</v>
      </c>
      <c r="B36" s="133" t="str">
        <f aca="false">INDEX(K$35:K$39,MATCH($A36,$X$35:$X$39,0))</f>
        <v>Suiza</v>
      </c>
      <c r="C36" s="133" t="n">
        <f aca="false">INDEX(L$35:L$39,MATCH($A36,$X$35:$X$39,0))</f>
        <v>1</v>
      </c>
      <c r="D36" s="133" t="n">
        <f aca="false">INDEX(M$35:M$39,MATCH($A36,$X$35:$X$39,0))</f>
        <v>1</v>
      </c>
      <c r="E36" s="133" t="n">
        <f aca="false">INDEX(N$35:N$39,MATCH($A36,$X$35:$X$39,0))</f>
        <v>1</v>
      </c>
      <c r="F36" s="133" t="n">
        <f aca="false">INDEX(O$35:O$39,MATCH($A36,$X$35:$X$39,0))</f>
        <v>2</v>
      </c>
      <c r="G36" s="133" t="n">
        <f aca="false">INDEX(P$35:P$39,MATCH($A36,$X$35:$X$39,0))</f>
        <v>3</v>
      </c>
      <c r="H36" s="133" t="n">
        <f aca="false">INDEX(Q$35:Q$39,MATCH($A36,$X$35:$X$39,0))</f>
        <v>-1</v>
      </c>
      <c r="I36" s="133" t="n">
        <f aca="false">INDEX(R$35:R$39,MATCH($A36,$X$35:$X$39,0))</f>
        <v>4</v>
      </c>
      <c r="K36" s="133" t="str">
        <f aca="false">equipos!$G3</f>
        <v>Suiza</v>
      </c>
      <c r="L36" s="133" t="n">
        <f aca="false">'tabla posiciones auxiliar'!N32</f>
        <v>1</v>
      </c>
      <c r="M36" s="133" t="n">
        <f aca="false">'tabla posiciones auxiliar'!P32</f>
        <v>1</v>
      </c>
      <c r="N36" s="133" t="n">
        <f aca="false">'tabla posiciones auxiliar'!O32</f>
        <v>1</v>
      </c>
      <c r="O36" s="133" t="n">
        <f aca="false">'tabla posiciones auxiliar'!Q32</f>
        <v>2</v>
      </c>
      <c r="P36" s="133" t="n">
        <f aca="false">'tabla posiciones auxiliar'!R32</f>
        <v>3</v>
      </c>
      <c r="Q36" s="133" t="n">
        <f aca="false">O36-P36</f>
        <v>-1</v>
      </c>
      <c r="R36" s="133" t="n">
        <f aca="false">L36*3+M36</f>
        <v>4</v>
      </c>
      <c r="S36" s="133" t="n">
        <f aca="false">IF(SUM(L36:N36)=0,ROW()-34,RANK(R36,$R$35:$R$38))</f>
        <v>2</v>
      </c>
      <c r="T36" s="133" t="n">
        <f aca="false">SUMPRODUCT(($R$35:$R$38=R36)*(Q36&lt;$Q$35:$Q$38))</f>
        <v>0</v>
      </c>
      <c r="U36" s="133" t="n">
        <f aca="false">S36+T36</f>
        <v>2</v>
      </c>
      <c r="V36" s="133" t="n">
        <f aca="false">RANK(U36,$U$35:$U$38,1)+COUNTIF($U$35:U36,U36)-1</f>
        <v>2</v>
      </c>
      <c r="W36" s="134" t="n">
        <f aca="false">R36*100+(O36-P36)*10+O36-ROW(K36)*0.01</f>
        <v>391.64</v>
      </c>
      <c r="X36" s="132" t="n">
        <f aca="false">RANK(W36,$W$35:$W$38,0)</f>
        <v>2</v>
      </c>
      <c r="Y36" s="135"/>
      <c r="Z36" s="135"/>
      <c r="AA36" s="135"/>
      <c r="AB36" s="135"/>
      <c r="AC36" s="135"/>
      <c r="AD36" s="135"/>
      <c r="AE36" s="135"/>
      <c r="AF36" s="135"/>
      <c r="AG36" s="135"/>
    </row>
    <row r="37" customFormat="false" ht="12.75" hidden="false" customHeight="false" outlineLevel="0" collapsed="false">
      <c r="A37" s="126" t="n">
        <v>3</v>
      </c>
      <c r="B37" s="133" t="str">
        <f aca="false">INDEX(K$35:K$39,MATCH($A37,$X$35:$X$39,0))</f>
        <v>Serbia</v>
      </c>
      <c r="C37" s="133" t="n">
        <f aca="false">INDEX(L$35:L$39,MATCH($A37,$X$35:$X$39,0))</f>
        <v>1</v>
      </c>
      <c r="D37" s="133" t="n">
        <f aca="false">INDEX(M$35:M$39,MATCH($A37,$X$35:$X$39,0))</f>
        <v>0</v>
      </c>
      <c r="E37" s="133" t="n">
        <f aca="false">INDEX(N$35:N$39,MATCH($A37,$X$35:$X$39,0))</f>
        <v>2</v>
      </c>
      <c r="F37" s="133" t="n">
        <f aca="false">INDEX(O$35:O$39,MATCH($A37,$X$35:$X$39,0))</f>
        <v>2</v>
      </c>
      <c r="G37" s="133" t="n">
        <f aca="false">INDEX(P$35:P$39,MATCH($A37,$X$35:$X$39,0))</f>
        <v>3</v>
      </c>
      <c r="H37" s="133" t="n">
        <f aca="false">INDEX(Q$35:Q$39,MATCH($A37,$X$35:$X$39,0))</f>
        <v>-1</v>
      </c>
      <c r="I37" s="133" t="n">
        <f aca="false">INDEX(R$35:R$39,MATCH($A37,$X$35:$X$39,0))</f>
        <v>3</v>
      </c>
      <c r="K37" s="133" t="str">
        <f aca="false">equipos!$G4</f>
        <v>Costa Rica</v>
      </c>
      <c r="L37" s="133" t="n">
        <f aca="false">'tabla posiciones auxiliar'!N33</f>
        <v>0</v>
      </c>
      <c r="M37" s="133" t="n">
        <f aca="false">'tabla posiciones auxiliar'!P33</f>
        <v>1</v>
      </c>
      <c r="N37" s="133" t="n">
        <f aca="false">'tabla posiciones auxiliar'!O33</f>
        <v>2</v>
      </c>
      <c r="O37" s="133" t="n">
        <f aca="false">'tabla posiciones auxiliar'!Q33</f>
        <v>1</v>
      </c>
      <c r="P37" s="133" t="n">
        <f aca="false">'tabla posiciones auxiliar'!R33</f>
        <v>5</v>
      </c>
      <c r="Q37" s="133" t="n">
        <f aca="false">O37-P37</f>
        <v>-4</v>
      </c>
      <c r="R37" s="133" t="n">
        <f aca="false">L37*3+M37</f>
        <v>1</v>
      </c>
      <c r="S37" s="133" t="n">
        <f aca="false">IF(SUM(L37:N37)=0,ROW()-34,RANK(R37,$R$35:$R$38))</f>
        <v>4</v>
      </c>
      <c r="T37" s="133" t="n">
        <f aca="false">SUMPRODUCT(($R$35:$R$38=R37)*(Q37&lt;$Q$35:$Q$38))</f>
        <v>0</v>
      </c>
      <c r="U37" s="133" t="n">
        <f aca="false">S37+T37</f>
        <v>4</v>
      </c>
      <c r="V37" s="133" t="n">
        <f aca="false">RANK(U37,$U$35:$U$38,1)+COUNTIF($U$35:U37,U37)-1</f>
        <v>4</v>
      </c>
      <c r="W37" s="134" t="n">
        <f aca="false">R37*100+(O37-P37)*10+O37-ROW(K37)*0.01</f>
        <v>60.63</v>
      </c>
      <c r="X37" s="132" t="n">
        <f aca="false">RANK(W37,$W$35:$W$38,0)</f>
        <v>4</v>
      </c>
      <c r="Y37" s="135"/>
      <c r="Z37" s="135"/>
      <c r="AA37" s="135"/>
      <c r="AB37" s="135"/>
      <c r="AC37" s="135"/>
      <c r="AD37" s="135"/>
      <c r="AE37" s="135"/>
      <c r="AF37" s="135"/>
      <c r="AG37" s="135"/>
    </row>
    <row r="38" customFormat="false" ht="12.75" hidden="false" customHeight="false" outlineLevel="0" collapsed="false">
      <c r="A38" s="126" t="n">
        <v>4</v>
      </c>
      <c r="B38" s="133" t="str">
        <f aca="false">INDEX(K$35:K$39,MATCH($A38,$X$35:$X$39,0))</f>
        <v>Costa Rica</v>
      </c>
      <c r="C38" s="133" t="n">
        <f aca="false">INDEX(L$35:L$39,MATCH($A38,$X$35:$X$39,0))</f>
        <v>0</v>
      </c>
      <c r="D38" s="133" t="n">
        <f aca="false">INDEX(M$35:M$39,MATCH($A38,$X$35:$X$39,0))</f>
        <v>1</v>
      </c>
      <c r="E38" s="133" t="n">
        <f aca="false">INDEX(N$35:N$39,MATCH($A38,$X$35:$X$39,0))</f>
        <v>2</v>
      </c>
      <c r="F38" s="133" t="n">
        <f aca="false">INDEX(O$35:O$39,MATCH($A38,$X$35:$X$39,0))</f>
        <v>1</v>
      </c>
      <c r="G38" s="133" t="n">
        <f aca="false">INDEX(P$35:P$39,MATCH($A38,$X$35:$X$39,0))</f>
        <v>5</v>
      </c>
      <c r="H38" s="133" t="n">
        <f aca="false">INDEX(Q$35:Q$39,MATCH($A38,$X$35:$X$39,0))</f>
        <v>-4</v>
      </c>
      <c r="I38" s="133" t="n">
        <f aca="false">INDEX(R$35:R$39,MATCH($A38,$X$35:$X$39,0))</f>
        <v>1</v>
      </c>
      <c r="K38" s="133" t="str">
        <f aca="false">equipos!$G5</f>
        <v>Serbia</v>
      </c>
      <c r="L38" s="133" t="n">
        <f aca="false">'tabla posiciones auxiliar'!N34</f>
        <v>1</v>
      </c>
      <c r="M38" s="133" t="n">
        <f aca="false">'tabla posiciones auxiliar'!P34</f>
        <v>0</v>
      </c>
      <c r="N38" s="133" t="n">
        <f aca="false">'tabla posiciones auxiliar'!O34</f>
        <v>2</v>
      </c>
      <c r="O38" s="133" t="n">
        <f aca="false">'tabla posiciones auxiliar'!Q34</f>
        <v>2</v>
      </c>
      <c r="P38" s="133" t="n">
        <f aca="false">'tabla posiciones auxiliar'!R34</f>
        <v>3</v>
      </c>
      <c r="Q38" s="133" t="n">
        <f aca="false">O38-P38</f>
        <v>-1</v>
      </c>
      <c r="R38" s="133" t="n">
        <f aca="false">L38*3+M38</f>
        <v>3</v>
      </c>
      <c r="S38" s="133" t="n">
        <f aca="false">IF(SUM(L38:N38)=0,ROW()-34,RANK(R38,$R$35:$R$38))</f>
        <v>3</v>
      </c>
      <c r="T38" s="133" t="n">
        <f aca="false">SUMPRODUCT(($R$35:$R$38=R38)*(Q38&lt;$Q$35:$Q$38))</f>
        <v>0</v>
      </c>
      <c r="U38" s="133" t="n">
        <f aca="false">S38+T38</f>
        <v>3</v>
      </c>
      <c r="V38" s="133" t="n">
        <f aca="false">RANK(U38,$U$35:$U$38,1)+COUNTIF($U$35:U38,U38)-1</f>
        <v>3</v>
      </c>
      <c r="W38" s="134" t="n">
        <f aca="false">R38*100+(O38-P38)*10+O38-ROW(K38)*0.01</f>
        <v>291.62</v>
      </c>
      <c r="X38" s="132" t="n">
        <f aca="false">RANK(W38,$W$35:$W$38,0)</f>
        <v>3</v>
      </c>
      <c r="Y38" s="135"/>
      <c r="Z38" s="135"/>
      <c r="AA38" s="135"/>
      <c r="AB38" s="135"/>
      <c r="AC38" s="135"/>
      <c r="AD38" s="135"/>
      <c r="AE38" s="135"/>
      <c r="AF38" s="135"/>
      <c r="AG38" s="135"/>
    </row>
    <row r="39" customFormat="false" ht="12.75" hidden="false" customHeight="false" outlineLevel="0" collapsed="false">
      <c r="A39" s="0"/>
      <c r="B39" s="0"/>
      <c r="C39" s="0"/>
      <c r="D39" s="0"/>
      <c r="E39" s="0"/>
      <c r="F39" s="0"/>
      <c r="G39" s="0"/>
      <c r="H39" s="0"/>
      <c r="I39" s="0"/>
      <c r="K39" s="0"/>
      <c r="L39" s="0"/>
      <c r="M39" s="0"/>
      <c r="N39" s="0"/>
      <c r="O39" s="0"/>
      <c r="P39" s="0"/>
      <c r="Q39" s="0"/>
      <c r="R39" s="0"/>
      <c r="S39" s="0"/>
      <c r="T39" s="0"/>
      <c r="U39" s="0"/>
      <c r="V39" s="0"/>
      <c r="W39" s="0"/>
      <c r="X39" s="127"/>
      <c r="Y39" s="135"/>
      <c r="Z39" s="135"/>
      <c r="AA39" s="135"/>
      <c r="AB39" s="135"/>
      <c r="AC39" s="135"/>
      <c r="AD39" s="135"/>
      <c r="AE39" s="135"/>
      <c r="AF39" s="135"/>
      <c r="AG39" s="135"/>
    </row>
    <row r="40" customFormat="false" ht="12.75" hidden="false" customHeight="false" outlineLevel="0" collapsed="false">
      <c r="A40" s="0"/>
      <c r="B40" s="0"/>
      <c r="C40" s="0"/>
      <c r="D40" s="0"/>
      <c r="E40" s="0"/>
      <c r="F40" s="0"/>
      <c r="G40" s="0"/>
      <c r="H40" s="0"/>
      <c r="I40" s="0"/>
      <c r="K40" s="126" t="s">
        <v>15</v>
      </c>
      <c r="L40" s="126"/>
      <c r="M40" s="126"/>
      <c r="N40" s="126"/>
      <c r="O40" s="126"/>
      <c r="P40" s="126"/>
      <c r="Q40" s="126"/>
      <c r="R40" s="126"/>
      <c r="S40" s="126"/>
      <c r="T40" s="126"/>
      <c r="U40" s="126"/>
      <c r="V40" s="126"/>
      <c r="W40" s="0"/>
      <c r="X40" s="127"/>
      <c r="Y40" s="128"/>
      <c r="Z40" s="128"/>
      <c r="AA40" s="128"/>
      <c r="AB40" s="128"/>
      <c r="AC40" s="128"/>
      <c r="AD40" s="128"/>
      <c r="AE40" s="128"/>
      <c r="AF40" s="128"/>
      <c r="AG40" s="128"/>
    </row>
    <row r="41" customFormat="false" ht="12.75" hidden="false" customHeight="false" outlineLevel="0" collapsed="false">
      <c r="A41" s="126" t="s">
        <v>59</v>
      </c>
      <c r="B41" s="126" t="s">
        <v>60</v>
      </c>
      <c r="C41" s="126" t="s">
        <v>61</v>
      </c>
      <c r="D41" s="126" t="s">
        <v>62</v>
      </c>
      <c r="E41" s="126" t="s">
        <v>63</v>
      </c>
      <c r="F41" s="126" t="s">
        <v>64</v>
      </c>
      <c r="G41" s="126" t="s">
        <v>65</v>
      </c>
      <c r="H41" s="126" t="s">
        <v>66</v>
      </c>
      <c r="I41" s="126" t="s">
        <v>67</v>
      </c>
      <c r="K41" s="126" t="s">
        <v>60</v>
      </c>
      <c r="L41" s="126" t="s">
        <v>61</v>
      </c>
      <c r="M41" s="126" t="s">
        <v>62</v>
      </c>
      <c r="N41" s="126" t="s">
        <v>63</v>
      </c>
      <c r="O41" s="126" t="s">
        <v>64</v>
      </c>
      <c r="P41" s="126" t="s">
        <v>65</v>
      </c>
      <c r="Q41" s="126" t="s">
        <v>66</v>
      </c>
      <c r="R41" s="126" t="s">
        <v>67</v>
      </c>
      <c r="S41" s="126" t="s">
        <v>68</v>
      </c>
      <c r="T41" s="126" t="s">
        <v>69</v>
      </c>
      <c r="U41" s="126" t="s">
        <v>70</v>
      </c>
      <c r="V41" s="126" t="s">
        <v>71</v>
      </c>
      <c r="W41" s="129" t="s">
        <v>72</v>
      </c>
      <c r="X41" s="127"/>
      <c r="Y41" s="132"/>
      <c r="Z41" s="132"/>
      <c r="AA41" s="132"/>
      <c r="AB41" s="132"/>
      <c r="AC41" s="132"/>
      <c r="AD41" s="132"/>
      <c r="AE41" s="132"/>
      <c r="AF41" s="132"/>
      <c r="AG41" s="132"/>
    </row>
    <row r="42" customFormat="false" ht="12.75" hidden="false" customHeight="false" outlineLevel="0" collapsed="false">
      <c r="A42" s="126" t="n">
        <v>1</v>
      </c>
      <c r="B42" s="133" t="str">
        <f aca="false">INDEX(K$42:K$46,MATCH($A42,$X$42:$X$46,0))</f>
        <v>Alemania</v>
      </c>
      <c r="C42" s="133" t="n">
        <f aca="false">INDEX(L$42:L$46,MATCH($A42,$X$42:$X$46,0))</f>
        <v>3</v>
      </c>
      <c r="D42" s="133" t="n">
        <f aca="false">INDEX(M$42:M$46,MATCH($A42,$X$42:$X$46,0))</f>
        <v>0</v>
      </c>
      <c r="E42" s="133" t="n">
        <f aca="false">INDEX(N$42:N$46,MATCH($A42,$X$42:$X$46,0))</f>
        <v>0</v>
      </c>
      <c r="F42" s="133" t="n">
        <f aca="false">INDEX(O$42:O$46,MATCH($A42,$X$42:$X$46,0))</f>
        <v>6</v>
      </c>
      <c r="G42" s="133" t="n">
        <f aca="false">INDEX(P$42:P$46,MATCH($A42,$X$42:$X$46,0))</f>
        <v>2</v>
      </c>
      <c r="H42" s="133" t="n">
        <f aca="false">INDEX(Q$42:Q$46,MATCH($A42,$X$42:$X$46,0))</f>
        <v>4</v>
      </c>
      <c r="I42" s="133" t="n">
        <f aca="false">INDEX(R$42:R$46,MATCH($A42,$X$42:$X$46,0))</f>
        <v>9</v>
      </c>
      <c r="K42" s="133" t="str">
        <f aca="false">equipos!$G7</f>
        <v>Alemania</v>
      </c>
      <c r="L42" s="133" t="n">
        <f aca="false">'tabla posiciones auxiliar'!N38</f>
        <v>3</v>
      </c>
      <c r="M42" s="133" t="n">
        <f aca="false">'tabla posiciones auxiliar'!P38</f>
        <v>0</v>
      </c>
      <c r="N42" s="133" t="n">
        <f aca="false">'tabla posiciones auxiliar'!O38</f>
        <v>0</v>
      </c>
      <c r="O42" s="133" t="n">
        <f aca="false">'tabla posiciones auxiliar'!Q38</f>
        <v>6</v>
      </c>
      <c r="P42" s="133" t="n">
        <f aca="false">'tabla posiciones auxiliar'!R38</f>
        <v>2</v>
      </c>
      <c r="Q42" s="133" t="n">
        <f aca="false">O42-P42</f>
        <v>4</v>
      </c>
      <c r="R42" s="133" t="n">
        <f aca="false">L42*3+M42</f>
        <v>9</v>
      </c>
      <c r="S42" s="133" t="n">
        <f aca="false">IF(SUM(L42:N42)=0,ROW()-41,RANK(R42,$R$42:$R$45))</f>
        <v>1</v>
      </c>
      <c r="T42" s="133" t="n">
        <f aca="false">SUMPRODUCT(($R$42:$R$45=R42)*(Q42&lt;$Q$42:$Q$45))</f>
        <v>0</v>
      </c>
      <c r="U42" s="133" t="n">
        <f aca="false">S42+T42</f>
        <v>1</v>
      </c>
      <c r="V42" s="133" t="n">
        <f aca="false">RANK(U42,$U$42:$U$45,1)+COUNTIF($U$42:U42,U42)-1</f>
        <v>1</v>
      </c>
      <c r="W42" s="134" t="n">
        <f aca="false">R42*100+(O42-P42)*10+O42-ROW(K42)*0.01</f>
        <v>945.58</v>
      </c>
      <c r="X42" s="132" t="n">
        <f aca="false">RANK(W42,$W$42:$W$45,0)</f>
        <v>1</v>
      </c>
      <c r="Y42" s="135"/>
      <c r="Z42" s="135"/>
      <c r="AA42" s="135"/>
      <c r="AB42" s="135"/>
      <c r="AC42" s="135"/>
      <c r="AD42" s="135"/>
      <c r="AE42" s="135"/>
      <c r="AF42" s="135"/>
      <c r="AG42" s="135"/>
    </row>
    <row r="43" customFormat="false" ht="12.75" hidden="false" customHeight="false" outlineLevel="0" collapsed="false">
      <c r="A43" s="126" t="n">
        <v>2</v>
      </c>
      <c r="B43" s="133" t="str">
        <f aca="false">INDEX(K$42:K$46,MATCH($A43,$X$42:$X$46,0))</f>
        <v>México</v>
      </c>
      <c r="C43" s="133" t="n">
        <f aca="false">INDEX(L$42:L$46,MATCH($A43,$X$42:$X$46,0))</f>
        <v>2</v>
      </c>
      <c r="D43" s="133" t="n">
        <f aca="false">INDEX(M$42:M$46,MATCH($A43,$X$42:$X$46,0))</f>
        <v>0</v>
      </c>
      <c r="E43" s="133" t="n">
        <f aca="false">INDEX(N$42:N$46,MATCH($A43,$X$42:$X$46,0))</f>
        <v>1</v>
      </c>
      <c r="F43" s="133" t="n">
        <f aca="false">INDEX(O$42:O$46,MATCH($A43,$X$42:$X$46,0))</f>
        <v>4</v>
      </c>
      <c r="G43" s="133" t="n">
        <f aca="false">INDEX(P$42:P$46,MATCH($A43,$X$42:$X$46,0))</f>
        <v>3</v>
      </c>
      <c r="H43" s="133" t="n">
        <f aca="false">INDEX(Q$42:Q$46,MATCH($A43,$X$42:$X$46,0))</f>
        <v>1</v>
      </c>
      <c r="I43" s="133" t="n">
        <f aca="false">INDEX(R$42:R$46,MATCH($A43,$X$42:$X$46,0))</f>
        <v>6</v>
      </c>
      <c r="K43" s="133" t="str">
        <f aca="false">equipos!$G8</f>
        <v>México</v>
      </c>
      <c r="L43" s="133" t="n">
        <f aca="false">'tabla posiciones auxiliar'!N39</f>
        <v>2</v>
      </c>
      <c r="M43" s="133" t="n">
        <f aca="false">'tabla posiciones auxiliar'!P39</f>
        <v>0</v>
      </c>
      <c r="N43" s="133" t="n">
        <f aca="false">'tabla posiciones auxiliar'!O39</f>
        <v>1</v>
      </c>
      <c r="O43" s="133" t="n">
        <f aca="false">'tabla posiciones auxiliar'!Q39</f>
        <v>4</v>
      </c>
      <c r="P43" s="133" t="n">
        <f aca="false">'tabla posiciones auxiliar'!R39</f>
        <v>3</v>
      </c>
      <c r="Q43" s="133" t="n">
        <f aca="false">O43-P43</f>
        <v>1</v>
      </c>
      <c r="R43" s="133" t="n">
        <f aca="false">L43*3+M43</f>
        <v>6</v>
      </c>
      <c r="S43" s="133" t="n">
        <f aca="false">IF(SUM(L43:N43)=0,ROW()-41,RANK(R43,$R$42:$R$45))</f>
        <v>2</v>
      </c>
      <c r="T43" s="133" t="n">
        <f aca="false">SUMPRODUCT(($R$42:$R$45=R43)*(Q43&lt;$Q$42:$Q$45))</f>
        <v>0</v>
      </c>
      <c r="U43" s="133" t="n">
        <f aca="false">S43+T43</f>
        <v>2</v>
      </c>
      <c r="V43" s="133" t="n">
        <f aca="false">RANK(U43,$U$42:$U$45,1)+COUNTIF($U$42:U43,U43)-1</f>
        <v>2</v>
      </c>
      <c r="W43" s="134" t="n">
        <f aca="false">R43*100+(O43-P43)*10+O43-ROW(K43)*0.01</f>
        <v>613.57</v>
      </c>
      <c r="X43" s="132" t="n">
        <f aca="false">RANK(W43,$W$42:$W$45,0)</f>
        <v>2</v>
      </c>
      <c r="Y43" s="135"/>
      <c r="Z43" s="135"/>
      <c r="AA43" s="135"/>
      <c r="AB43" s="135"/>
      <c r="AC43" s="135"/>
      <c r="AD43" s="135"/>
      <c r="AE43" s="135"/>
      <c r="AF43" s="135"/>
      <c r="AG43" s="135"/>
    </row>
    <row r="44" customFormat="false" ht="12.75" hidden="false" customHeight="false" outlineLevel="0" collapsed="false">
      <c r="A44" s="126" t="n">
        <v>3</v>
      </c>
      <c r="B44" s="133" t="str">
        <f aca="false">INDEX(K$42:K$46,MATCH($A44,$X$42:$X$46,0))</f>
        <v>Suecia</v>
      </c>
      <c r="C44" s="133" t="n">
        <f aca="false">INDEX(L$42:L$46,MATCH($A44,$X$42:$X$46,0))</f>
        <v>1</v>
      </c>
      <c r="D44" s="133" t="n">
        <f aca="false">INDEX(M$42:M$46,MATCH($A44,$X$42:$X$46,0))</f>
        <v>0</v>
      </c>
      <c r="E44" s="133" t="n">
        <f aca="false">INDEX(N$42:N$46,MATCH($A44,$X$42:$X$46,0))</f>
        <v>2</v>
      </c>
      <c r="F44" s="133" t="n">
        <f aca="false">INDEX(O$42:O$46,MATCH($A44,$X$42:$X$46,0))</f>
        <v>4</v>
      </c>
      <c r="G44" s="133" t="n">
        <f aca="false">INDEX(P$42:P$46,MATCH($A44,$X$42:$X$46,0))</f>
        <v>5</v>
      </c>
      <c r="H44" s="133" t="n">
        <f aca="false">INDEX(Q$42:Q$46,MATCH($A44,$X$42:$X$46,0))</f>
        <v>-1</v>
      </c>
      <c r="I44" s="133" t="n">
        <f aca="false">INDEX(R$42:R$46,MATCH($A44,$X$42:$X$46,0))</f>
        <v>3</v>
      </c>
      <c r="K44" s="133" t="str">
        <f aca="false">equipos!$G9</f>
        <v>Suecia</v>
      </c>
      <c r="L44" s="133" t="n">
        <f aca="false">'tabla posiciones auxiliar'!N40</f>
        <v>1</v>
      </c>
      <c r="M44" s="133" t="n">
        <f aca="false">'tabla posiciones auxiliar'!P40</f>
        <v>0</v>
      </c>
      <c r="N44" s="133" t="n">
        <f aca="false">'tabla posiciones auxiliar'!O40</f>
        <v>2</v>
      </c>
      <c r="O44" s="133" t="n">
        <f aca="false">'tabla posiciones auxiliar'!Q40</f>
        <v>4</v>
      </c>
      <c r="P44" s="133" t="n">
        <f aca="false">'tabla posiciones auxiliar'!R40</f>
        <v>5</v>
      </c>
      <c r="Q44" s="133" t="n">
        <f aca="false">O44-P44</f>
        <v>-1</v>
      </c>
      <c r="R44" s="133" t="n">
        <f aca="false">L44*3+M44</f>
        <v>3</v>
      </c>
      <c r="S44" s="133" t="n">
        <f aca="false">IF(SUM(L44:N44)=0,ROW()-41,RANK(R44,$R$42:$R$45))</f>
        <v>3</v>
      </c>
      <c r="T44" s="133" t="n">
        <f aca="false">SUMPRODUCT(($R$42:$R$45=R44)*(Q44&lt;$Q$42:$Q$45))</f>
        <v>0</v>
      </c>
      <c r="U44" s="133" t="n">
        <f aca="false">S44+T44</f>
        <v>3</v>
      </c>
      <c r="V44" s="133" t="n">
        <f aca="false">RANK(U44,$U$42:$U$45,1)+COUNTIF($U$42:U44,U44)-1</f>
        <v>3</v>
      </c>
      <c r="W44" s="134" t="n">
        <f aca="false">R44*100+(O44-P44)*10+O44-ROW(K44)*0.01</f>
        <v>293.56</v>
      </c>
      <c r="X44" s="132" t="n">
        <f aca="false">RANK(W44,$W$42:$W$45,0)</f>
        <v>3</v>
      </c>
      <c r="Y44" s="135"/>
      <c r="Z44" s="135"/>
      <c r="AA44" s="135"/>
      <c r="AB44" s="135"/>
      <c r="AC44" s="135"/>
      <c r="AD44" s="135"/>
      <c r="AE44" s="135"/>
      <c r="AF44" s="135"/>
      <c r="AG44" s="135"/>
    </row>
    <row r="45" customFormat="false" ht="12.75" hidden="false" customHeight="false" outlineLevel="0" collapsed="false">
      <c r="A45" s="126" t="n">
        <v>4</v>
      </c>
      <c r="B45" s="133" t="str">
        <f aca="false">INDEX(K$42:K$46,MATCH($A45,$X$42:$X$46,0))</f>
        <v>Corea</v>
      </c>
      <c r="C45" s="133" t="n">
        <f aca="false">INDEX(L$42:L$46,MATCH($A45,$X$42:$X$46,0))</f>
        <v>0</v>
      </c>
      <c r="D45" s="133" t="n">
        <f aca="false">INDEX(M$42:M$46,MATCH($A45,$X$42:$X$46,0))</f>
        <v>0</v>
      </c>
      <c r="E45" s="133" t="n">
        <f aca="false">INDEX(N$42:N$46,MATCH($A45,$X$42:$X$46,0))</f>
        <v>3</v>
      </c>
      <c r="F45" s="133" t="n">
        <f aca="false">INDEX(O$42:O$46,MATCH($A45,$X$42:$X$46,0))</f>
        <v>1</v>
      </c>
      <c r="G45" s="133" t="n">
        <f aca="false">INDEX(P$42:P$46,MATCH($A45,$X$42:$X$46,0))</f>
        <v>5</v>
      </c>
      <c r="H45" s="133" t="n">
        <f aca="false">INDEX(Q$42:Q$46,MATCH($A45,$X$42:$X$46,0))</f>
        <v>-4</v>
      </c>
      <c r="I45" s="133" t="n">
        <f aca="false">INDEX(R$42:R$46,MATCH($A45,$X$42:$X$46,0))</f>
        <v>0</v>
      </c>
      <c r="K45" s="133" t="str">
        <f aca="false">equipos!$G10</f>
        <v>Corea</v>
      </c>
      <c r="L45" s="133" t="n">
        <f aca="false">'tabla posiciones auxiliar'!N41</f>
        <v>0</v>
      </c>
      <c r="M45" s="133" t="n">
        <f aca="false">'tabla posiciones auxiliar'!P41</f>
        <v>0</v>
      </c>
      <c r="N45" s="133" t="n">
        <f aca="false">'tabla posiciones auxiliar'!O41</f>
        <v>3</v>
      </c>
      <c r="O45" s="133" t="n">
        <f aca="false">'tabla posiciones auxiliar'!Q41</f>
        <v>1</v>
      </c>
      <c r="P45" s="133" t="n">
        <f aca="false">'tabla posiciones auxiliar'!R41</f>
        <v>5</v>
      </c>
      <c r="Q45" s="133" t="n">
        <f aca="false">O45-P45</f>
        <v>-4</v>
      </c>
      <c r="R45" s="133" t="n">
        <f aca="false">L45*3+M45</f>
        <v>0</v>
      </c>
      <c r="S45" s="133" t="n">
        <f aca="false">IF(SUM(L45:N45)=0,ROW()-41,RANK(R45,$R$42:$R$45))</f>
        <v>4</v>
      </c>
      <c r="T45" s="133" t="n">
        <f aca="false">SUMPRODUCT(($R$42:$R$45=R45)*(Q45&lt;$Q$42:$Q$45))</f>
        <v>0</v>
      </c>
      <c r="U45" s="133" t="n">
        <f aca="false">S45+T45</f>
        <v>4</v>
      </c>
      <c r="V45" s="133" t="n">
        <f aca="false">RANK(U45,$U$42:$U$45,1)+COUNTIF($U$42:U45,U45)-1</f>
        <v>4</v>
      </c>
      <c r="W45" s="134" t="n">
        <f aca="false">R45*100+(O45-P45)*10+O45-ROW(K45)*0.01</f>
        <v>-39.45</v>
      </c>
      <c r="X45" s="132" t="n">
        <f aca="false">RANK(W45,$W$42:$W$45,0)</f>
        <v>4</v>
      </c>
      <c r="Y45" s="135"/>
      <c r="Z45" s="135"/>
      <c r="AA45" s="135"/>
      <c r="AB45" s="135"/>
      <c r="AC45" s="135"/>
      <c r="AD45" s="135"/>
      <c r="AE45" s="135"/>
      <c r="AF45" s="135"/>
      <c r="AG45" s="135"/>
    </row>
    <row r="46" customFormat="false" ht="12.75" hidden="false" customHeight="false" outlineLevel="0" collapsed="false">
      <c r="A46" s="0"/>
      <c r="B46" s="0"/>
      <c r="C46" s="0"/>
      <c r="D46" s="0"/>
      <c r="E46" s="0"/>
      <c r="F46" s="0"/>
      <c r="G46" s="0"/>
      <c r="H46" s="0"/>
      <c r="I46" s="0"/>
      <c r="K46" s="0"/>
      <c r="L46" s="0"/>
      <c r="M46" s="0"/>
      <c r="N46" s="0"/>
      <c r="O46" s="0"/>
      <c r="P46" s="0"/>
      <c r="Q46" s="0"/>
      <c r="R46" s="0"/>
      <c r="S46" s="0"/>
      <c r="T46" s="0"/>
      <c r="U46" s="0"/>
      <c r="V46" s="0"/>
      <c r="W46" s="0"/>
      <c r="X46" s="127"/>
      <c r="Y46" s="135"/>
      <c r="Z46" s="135"/>
      <c r="AA46" s="135"/>
      <c r="AB46" s="135"/>
      <c r="AC46" s="135"/>
      <c r="AD46" s="135"/>
      <c r="AE46" s="135"/>
      <c r="AF46" s="135"/>
      <c r="AG46" s="135"/>
    </row>
    <row r="47" customFormat="false" ht="12.75" hidden="false" customHeight="false" outlineLevel="0" collapsed="false">
      <c r="A47" s="0"/>
      <c r="B47" s="0"/>
      <c r="C47" s="0"/>
      <c r="D47" s="0"/>
      <c r="E47" s="0"/>
      <c r="F47" s="0"/>
      <c r="G47" s="0"/>
      <c r="H47" s="0"/>
      <c r="I47" s="0"/>
      <c r="K47" s="126" t="s">
        <v>16</v>
      </c>
      <c r="L47" s="126"/>
      <c r="M47" s="126"/>
      <c r="N47" s="126"/>
      <c r="O47" s="126"/>
      <c r="P47" s="126"/>
      <c r="Q47" s="126"/>
      <c r="R47" s="126"/>
      <c r="S47" s="126"/>
      <c r="T47" s="126"/>
      <c r="U47" s="126"/>
      <c r="V47" s="126"/>
      <c r="W47" s="0"/>
      <c r="X47" s="127"/>
      <c r="Y47" s="128"/>
      <c r="Z47" s="128"/>
      <c r="AA47" s="128"/>
      <c r="AB47" s="128"/>
      <c r="AC47" s="128"/>
      <c r="AD47" s="128"/>
      <c r="AE47" s="128"/>
      <c r="AF47" s="128"/>
      <c r="AG47" s="128"/>
    </row>
    <row r="48" customFormat="false" ht="12.75" hidden="false" customHeight="false" outlineLevel="0" collapsed="false">
      <c r="A48" s="126" t="s">
        <v>59</v>
      </c>
      <c r="B48" s="126" t="s">
        <v>60</v>
      </c>
      <c r="C48" s="126" t="s">
        <v>61</v>
      </c>
      <c r="D48" s="126" t="s">
        <v>62</v>
      </c>
      <c r="E48" s="126" t="s">
        <v>63</v>
      </c>
      <c r="F48" s="126" t="s">
        <v>64</v>
      </c>
      <c r="G48" s="126" t="s">
        <v>65</v>
      </c>
      <c r="H48" s="126" t="s">
        <v>66</v>
      </c>
      <c r="I48" s="126" t="s">
        <v>67</v>
      </c>
      <c r="K48" s="126" t="s">
        <v>60</v>
      </c>
      <c r="L48" s="126" t="s">
        <v>61</v>
      </c>
      <c r="M48" s="126" t="s">
        <v>62</v>
      </c>
      <c r="N48" s="126" t="s">
        <v>63</v>
      </c>
      <c r="O48" s="126" t="s">
        <v>64</v>
      </c>
      <c r="P48" s="126" t="s">
        <v>65</v>
      </c>
      <c r="Q48" s="126" t="s">
        <v>66</v>
      </c>
      <c r="R48" s="126" t="s">
        <v>67</v>
      </c>
      <c r="S48" s="126" t="s">
        <v>68</v>
      </c>
      <c r="T48" s="126" t="s">
        <v>69</v>
      </c>
      <c r="U48" s="126" t="s">
        <v>70</v>
      </c>
      <c r="V48" s="126" t="s">
        <v>71</v>
      </c>
      <c r="W48" s="129" t="s">
        <v>72</v>
      </c>
      <c r="X48" s="127"/>
      <c r="Y48" s="132"/>
      <c r="Z48" s="132"/>
      <c r="AA48" s="132"/>
      <c r="AB48" s="132"/>
      <c r="AC48" s="132"/>
      <c r="AD48" s="132"/>
      <c r="AE48" s="132"/>
      <c r="AF48" s="132"/>
      <c r="AG48" s="132"/>
    </row>
    <row r="49" customFormat="false" ht="12.75" hidden="false" customHeight="false" outlineLevel="0" collapsed="false">
      <c r="A49" s="126" t="n">
        <v>1</v>
      </c>
      <c r="B49" s="133" t="str">
        <f aca="false">INDEX(K$49:K$53,MATCH($A49,$X$49:$X$53,0))</f>
        <v>Bélgica</v>
      </c>
      <c r="C49" s="133" t="n">
        <f aca="false">INDEX(L$49:L$53,MATCH($A49,$X$49:$X$53,0))</f>
        <v>2</v>
      </c>
      <c r="D49" s="133" t="n">
        <f aca="false">INDEX(M$49:M$53,MATCH($A49,$X$49:$X$53,0))</f>
        <v>1</v>
      </c>
      <c r="E49" s="133" t="n">
        <f aca="false">INDEX(N$49:N$53,MATCH($A49,$X$49:$X$53,0))</f>
        <v>0</v>
      </c>
      <c r="F49" s="133" t="n">
        <f aca="false">INDEX(O$49:O$53,MATCH($A49,$X$49:$X$53,0))</f>
        <v>4</v>
      </c>
      <c r="G49" s="133" t="n">
        <f aca="false">INDEX(P$49:P$53,MATCH($A49,$X$49:$X$53,0))</f>
        <v>2</v>
      </c>
      <c r="H49" s="133" t="n">
        <f aca="false">INDEX(Q$49:Q$53,MATCH($A49,$X$49:$X$53,0))</f>
        <v>2</v>
      </c>
      <c r="I49" s="133" t="n">
        <f aca="false">INDEX(R$49:R$53,MATCH($A49,$X$49:$X$53,0))</f>
        <v>7</v>
      </c>
      <c r="K49" s="133" t="str">
        <f aca="false">equipos!$G12</f>
        <v>Bélgica</v>
      </c>
      <c r="L49" s="133" t="n">
        <f aca="false">'tabla posiciones auxiliar'!N45</f>
        <v>2</v>
      </c>
      <c r="M49" s="133" t="n">
        <f aca="false">'tabla posiciones auxiliar'!P45</f>
        <v>1</v>
      </c>
      <c r="N49" s="133" t="n">
        <f aca="false">'tabla posiciones auxiliar'!O45</f>
        <v>0</v>
      </c>
      <c r="O49" s="133" t="n">
        <f aca="false">'tabla posiciones auxiliar'!Q45</f>
        <v>4</v>
      </c>
      <c r="P49" s="133" t="n">
        <f aca="false">'tabla posiciones auxiliar'!R45</f>
        <v>2</v>
      </c>
      <c r="Q49" s="133" t="n">
        <f aca="false">O49-P49</f>
        <v>2</v>
      </c>
      <c r="R49" s="133" t="n">
        <f aca="false">L49*3+M49</f>
        <v>7</v>
      </c>
      <c r="S49" s="133" t="n">
        <f aca="false">IF(SUM(L49:N49)=0,ROW()-48,RANK(R49,$R$49:$R$52))</f>
        <v>1</v>
      </c>
      <c r="T49" s="133" t="n">
        <f aca="false">SUMPRODUCT(($R$49:$R$52=R49)*(Q49&lt;$Q$49:$Q$52))</f>
        <v>0</v>
      </c>
      <c r="U49" s="133" t="n">
        <f aca="false">S49+T49</f>
        <v>1</v>
      </c>
      <c r="V49" s="133" t="n">
        <f aca="false">RANK(U49,$U$49:$U$52,1)+COUNTIF($U$49:U49,U49)-1</f>
        <v>1</v>
      </c>
      <c r="W49" s="134" t="n">
        <f aca="false">R49*100+(O49-P49)*10+O49-ROW(K49)*0.01</f>
        <v>723.51</v>
      </c>
      <c r="X49" s="132" t="n">
        <f aca="false">RANK(W49,$W$49:$W$52,0)</f>
        <v>1</v>
      </c>
      <c r="Y49" s="135"/>
      <c r="Z49" s="135"/>
      <c r="AA49" s="135"/>
      <c r="AB49" s="135"/>
      <c r="AC49" s="135"/>
      <c r="AD49" s="135"/>
      <c r="AE49" s="135"/>
      <c r="AF49" s="135"/>
      <c r="AG49" s="135"/>
    </row>
    <row r="50" customFormat="false" ht="12.75" hidden="false" customHeight="false" outlineLevel="0" collapsed="false">
      <c r="A50" s="126" t="n">
        <v>2</v>
      </c>
      <c r="B50" s="133" t="str">
        <f aca="false">INDEX(K$49:K$53,MATCH($A50,$X$49:$X$53,0))</f>
        <v>Inglaterra</v>
      </c>
      <c r="C50" s="133" t="n">
        <f aca="false">INDEX(L$49:L$53,MATCH($A50,$X$49:$X$53,0))</f>
        <v>1</v>
      </c>
      <c r="D50" s="133" t="n">
        <f aca="false">INDEX(M$49:M$53,MATCH($A50,$X$49:$X$53,0))</f>
        <v>2</v>
      </c>
      <c r="E50" s="133" t="n">
        <f aca="false">INDEX(N$49:N$53,MATCH($A50,$X$49:$X$53,0))</f>
        <v>0</v>
      </c>
      <c r="F50" s="133" t="n">
        <f aca="false">INDEX(O$49:O$53,MATCH($A50,$X$49:$X$53,0))</f>
        <v>4</v>
      </c>
      <c r="G50" s="133" t="n">
        <f aca="false">INDEX(P$49:P$53,MATCH($A50,$X$49:$X$53,0))</f>
        <v>2</v>
      </c>
      <c r="H50" s="133" t="n">
        <f aca="false">INDEX(Q$49:Q$53,MATCH($A50,$X$49:$X$53,0))</f>
        <v>2</v>
      </c>
      <c r="I50" s="133" t="n">
        <f aca="false">INDEX(R$49:R$53,MATCH($A50,$X$49:$X$53,0))</f>
        <v>5</v>
      </c>
      <c r="K50" s="133" t="str">
        <f aca="false">equipos!$G13</f>
        <v>Panamá</v>
      </c>
      <c r="L50" s="133" t="n">
        <f aca="false">'tabla posiciones auxiliar'!N46</f>
        <v>1</v>
      </c>
      <c r="M50" s="133" t="n">
        <f aca="false">'tabla posiciones auxiliar'!P46</f>
        <v>1</v>
      </c>
      <c r="N50" s="133" t="n">
        <f aca="false">'tabla posiciones auxiliar'!O46</f>
        <v>1</v>
      </c>
      <c r="O50" s="133" t="n">
        <f aca="false">'tabla posiciones auxiliar'!Q46</f>
        <v>3</v>
      </c>
      <c r="P50" s="133" t="n">
        <f aca="false">'tabla posiciones auxiliar'!R46</f>
        <v>3</v>
      </c>
      <c r="Q50" s="133" t="n">
        <f aca="false">O50-P50</f>
        <v>0</v>
      </c>
      <c r="R50" s="133" t="n">
        <f aca="false">L50*3+M50</f>
        <v>4</v>
      </c>
      <c r="S50" s="133" t="n">
        <f aca="false">IF(SUM(L50:N50)=0,ROW()-48,RANK(R50,$R$49:$R$52))</f>
        <v>3</v>
      </c>
      <c r="T50" s="133" t="n">
        <f aca="false">SUMPRODUCT(($R$49:$R$52=R50)*(Q50&lt;$Q$49:$Q$52))</f>
        <v>0</v>
      </c>
      <c r="U50" s="133" t="n">
        <f aca="false">S50+T50</f>
        <v>3</v>
      </c>
      <c r="V50" s="133" t="n">
        <f aca="false">RANK(U50,$U$49:$U$52,1)+COUNTIF($U$49:U50,U50)-1</f>
        <v>3</v>
      </c>
      <c r="W50" s="134" t="n">
        <f aca="false">R50*100+(O50-P50)*10+O50-ROW(K50)*0.01</f>
        <v>402.5</v>
      </c>
      <c r="X50" s="132" t="n">
        <f aca="false">RANK(W50,$W$49:$W$52,0)</f>
        <v>3</v>
      </c>
      <c r="Y50" s="135"/>
      <c r="Z50" s="135"/>
      <c r="AA50" s="135"/>
      <c r="AB50" s="135"/>
      <c r="AC50" s="135"/>
      <c r="AD50" s="135"/>
      <c r="AE50" s="135"/>
      <c r="AF50" s="135"/>
      <c r="AG50" s="135"/>
    </row>
    <row r="51" customFormat="false" ht="12.75" hidden="false" customHeight="false" outlineLevel="0" collapsed="false">
      <c r="A51" s="126" t="n">
        <v>3</v>
      </c>
      <c r="B51" s="133" t="str">
        <f aca="false">INDEX(K$49:K$53,MATCH($A51,$X$49:$X$53,0))</f>
        <v>Panamá</v>
      </c>
      <c r="C51" s="133" t="n">
        <f aca="false">INDEX(L$49:L$53,MATCH($A51,$X$49:$X$53,0))</f>
        <v>1</v>
      </c>
      <c r="D51" s="133" t="n">
        <f aca="false">INDEX(M$49:M$53,MATCH($A51,$X$49:$X$53,0))</f>
        <v>1</v>
      </c>
      <c r="E51" s="133" t="n">
        <f aca="false">INDEX(N$49:N$53,MATCH($A51,$X$49:$X$53,0))</f>
        <v>1</v>
      </c>
      <c r="F51" s="133" t="n">
        <f aca="false">INDEX(O$49:O$53,MATCH($A51,$X$49:$X$53,0))</f>
        <v>3</v>
      </c>
      <c r="G51" s="133" t="n">
        <f aca="false">INDEX(P$49:P$53,MATCH($A51,$X$49:$X$53,0))</f>
        <v>3</v>
      </c>
      <c r="H51" s="133" t="n">
        <f aca="false">INDEX(Q$49:Q$53,MATCH($A51,$X$49:$X$53,0))</f>
        <v>0</v>
      </c>
      <c r="I51" s="133" t="n">
        <f aca="false">INDEX(R$49:R$53,MATCH($A51,$X$49:$X$53,0))</f>
        <v>4</v>
      </c>
      <c r="K51" s="133" t="str">
        <f aca="false">equipos!$G14</f>
        <v>Túnez</v>
      </c>
      <c r="L51" s="133" t="n">
        <f aca="false">'tabla posiciones auxiliar'!N47</f>
        <v>0</v>
      </c>
      <c r="M51" s="133" t="n">
        <f aca="false">'tabla posiciones auxiliar'!P47</f>
        <v>0</v>
      </c>
      <c r="N51" s="133" t="n">
        <f aca="false">'tabla posiciones auxiliar'!O47</f>
        <v>3</v>
      </c>
      <c r="O51" s="133" t="n">
        <f aca="false">'tabla posiciones auxiliar'!Q47</f>
        <v>0</v>
      </c>
      <c r="P51" s="133" t="n">
        <f aca="false">'tabla posiciones auxiliar'!R47</f>
        <v>4</v>
      </c>
      <c r="Q51" s="133" t="n">
        <f aca="false">O51-P51</f>
        <v>-4</v>
      </c>
      <c r="R51" s="133" t="n">
        <f aca="false">L51*3+M51</f>
        <v>0</v>
      </c>
      <c r="S51" s="133" t="n">
        <f aca="false">IF(SUM(L51:N51)=0,ROW()-48,RANK(R51,$R$49:$R$52))</f>
        <v>4</v>
      </c>
      <c r="T51" s="133" t="n">
        <f aca="false">SUMPRODUCT(($R$49:$R$52=R51)*(Q51&lt;$Q$49:$Q$52))</f>
        <v>0</v>
      </c>
      <c r="U51" s="133" t="n">
        <f aca="false">S51+T51</f>
        <v>4</v>
      </c>
      <c r="V51" s="133" t="n">
        <f aca="false">RANK(U51,$U$49:$U$52,1)+COUNTIF($U$49:U51,U51)-1</f>
        <v>4</v>
      </c>
      <c r="W51" s="134" t="n">
        <f aca="false">R51*100+(O51-P51)*10+O51-ROW(K51)*0.01</f>
        <v>-40.51</v>
      </c>
      <c r="X51" s="132" t="n">
        <f aca="false">RANK(W51,$W$49:$W$52,0)</f>
        <v>4</v>
      </c>
      <c r="Y51" s="135"/>
      <c r="Z51" s="135"/>
      <c r="AA51" s="135"/>
      <c r="AB51" s="135"/>
      <c r="AC51" s="135"/>
      <c r="AD51" s="135"/>
      <c r="AE51" s="135"/>
      <c r="AF51" s="135"/>
      <c r="AG51" s="135"/>
    </row>
    <row r="52" customFormat="false" ht="12.75" hidden="false" customHeight="false" outlineLevel="0" collapsed="false">
      <c r="A52" s="126" t="n">
        <v>4</v>
      </c>
      <c r="B52" s="133" t="str">
        <f aca="false">INDEX(K$49:K$53,MATCH($A52,$X$49:$X$53,0))</f>
        <v>Túnez</v>
      </c>
      <c r="C52" s="133" t="n">
        <f aca="false">INDEX(L$49:L$53,MATCH($A52,$X$49:$X$53,0))</f>
        <v>0</v>
      </c>
      <c r="D52" s="133" t="n">
        <f aca="false">INDEX(M$49:M$53,MATCH($A52,$X$49:$X$53,0))</f>
        <v>0</v>
      </c>
      <c r="E52" s="133" t="n">
        <f aca="false">INDEX(N$49:N$53,MATCH($A52,$X$49:$X$53,0))</f>
        <v>3</v>
      </c>
      <c r="F52" s="133" t="n">
        <f aca="false">INDEX(O$49:O$53,MATCH($A52,$X$49:$X$53,0))</f>
        <v>0</v>
      </c>
      <c r="G52" s="133" t="n">
        <f aca="false">INDEX(P$49:P$53,MATCH($A52,$X$49:$X$53,0))</f>
        <v>4</v>
      </c>
      <c r="H52" s="133" t="n">
        <f aca="false">INDEX(Q$49:Q$53,MATCH($A52,$X$49:$X$53,0))</f>
        <v>-4</v>
      </c>
      <c r="I52" s="133" t="n">
        <f aca="false">INDEX(R$49:R$53,MATCH($A52,$X$49:$X$53,0))</f>
        <v>0</v>
      </c>
      <c r="K52" s="133" t="str">
        <f aca="false">equipos!$G15</f>
        <v>Inglaterra</v>
      </c>
      <c r="L52" s="133" t="n">
        <f aca="false">'tabla posiciones auxiliar'!N48</f>
        <v>1</v>
      </c>
      <c r="M52" s="133" t="n">
        <f aca="false">'tabla posiciones auxiliar'!P48</f>
        <v>2</v>
      </c>
      <c r="N52" s="133" t="n">
        <f aca="false">'tabla posiciones auxiliar'!O48</f>
        <v>0</v>
      </c>
      <c r="O52" s="133" t="n">
        <f aca="false">'tabla posiciones auxiliar'!Q48</f>
        <v>4</v>
      </c>
      <c r="P52" s="133" t="n">
        <f aca="false">'tabla posiciones auxiliar'!R48</f>
        <v>2</v>
      </c>
      <c r="Q52" s="133" t="n">
        <f aca="false">O52-P52</f>
        <v>2</v>
      </c>
      <c r="R52" s="133" t="n">
        <f aca="false">L52*3+M52</f>
        <v>5</v>
      </c>
      <c r="S52" s="133" t="n">
        <f aca="false">IF(SUM(L52:N52)=0,ROW()-48,RANK(R52,$R$49:$R$52))</f>
        <v>2</v>
      </c>
      <c r="T52" s="133" t="n">
        <f aca="false">SUMPRODUCT(($R$49:$R$52=R52)*(Q52&lt;$Q$49:$Q$52))</f>
        <v>0</v>
      </c>
      <c r="U52" s="133" t="n">
        <f aca="false">S52+T52</f>
        <v>2</v>
      </c>
      <c r="V52" s="133" t="n">
        <f aca="false">RANK(U52,$U$49:$U$52,1)+COUNTIF($U$49:U52,U52)-1</f>
        <v>2</v>
      </c>
      <c r="W52" s="134" t="n">
        <f aca="false">R52*100+(O52-P52)*10+O52-ROW(K52)*0.01</f>
        <v>523.48</v>
      </c>
      <c r="X52" s="132" t="n">
        <f aca="false">RANK(W52,$W$49:$W$52,0)</f>
        <v>2</v>
      </c>
      <c r="Y52" s="135"/>
      <c r="Z52" s="135"/>
      <c r="AA52" s="135"/>
      <c r="AB52" s="135"/>
      <c r="AC52" s="135"/>
      <c r="AD52" s="135"/>
      <c r="AE52" s="135"/>
      <c r="AF52" s="135"/>
      <c r="AG52" s="135"/>
    </row>
    <row r="53" customFormat="false" ht="12.75" hidden="false" customHeight="false" outlineLevel="0" collapsed="false">
      <c r="A53" s="0"/>
      <c r="B53" s="0"/>
      <c r="C53" s="0"/>
      <c r="D53" s="0"/>
      <c r="E53" s="0"/>
      <c r="F53" s="0"/>
      <c r="G53" s="0"/>
      <c r="H53" s="0"/>
      <c r="I53" s="0"/>
      <c r="K53" s="0"/>
      <c r="L53" s="0"/>
      <c r="M53" s="0"/>
      <c r="N53" s="0"/>
      <c r="O53" s="0"/>
      <c r="P53" s="0"/>
      <c r="Q53" s="0"/>
      <c r="R53" s="0"/>
      <c r="S53" s="0"/>
      <c r="T53" s="0"/>
      <c r="U53" s="0"/>
      <c r="V53" s="0"/>
      <c r="W53" s="0"/>
      <c r="X53" s="127"/>
      <c r="Y53" s="135"/>
      <c r="Z53" s="135"/>
      <c r="AA53" s="135"/>
      <c r="AB53" s="135"/>
      <c r="AC53" s="135"/>
      <c r="AD53" s="135"/>
      <c r="AE53" s="135"/>
      <c r="AF53" s="135"/>
      <c r="AG53" s="135"/>
    </row>
    <row r="54" customFormat="false" ht="12.75" hidden="false" customHeight="false" outlineLevel="0" collapsed="false">
      <c r="A54" s="0"/>
      <c r="B54" s="0"/>
      <c r="C54" s="0"/>
      <c r="D54" s="0"/>
      <c r="E54" s="0"/>
      <c r="F54" s="0"/>
      <c r="G54" s="0"/>
      <c r="H54" s="0"/>
      <c r="I54" s="0"/>
      <c r="K54" s="126" t="s">
        <v>17</v>
      </c>
      <c r="L54" s="126"/>
      <c r="M54" s="126"/>
      <c r="N54" s="126"/>
      <c r="O54" s="126"/>
      <c r="P54" s="126"/>
      <c r="Q54" s="126"/>
      <c r="R54" s="126"/>
      <c r="S54" s="126"/>
      <c r="T54" s="126"/>
      <c r="U54" s="126"/>
      <c r="V54" s="126"/>
      <c r="W54" s="0"/>
      <c r="X54" s="127"/>
      <c r="Y54" s="128"/>
      <c r="Z54" s="128"/>
      <c r="AA54" s="128"/>
      <c r="AB54" s="128"/>
      <c r="AC54" s="128"/>
      <c r="AD54" s="128"/>
      <c r="AE54" s="128"/>
      <c r="AF54" s="128"/>
      <c r="AG54" s="128"/>
    </row>
    <row r="55" customFormat="false" ht="12.75" hidden="false" customHeight="false" outlineLevel="0" collapsed="false">
      <c r="A55" s="126" t="s">
        <v>59</v>
      </c>
      <c r="B55" s="126" t="s">
        <v>60</v>
      </c>
      <c r="C55" s="126" t="s">
        <v>61</v>
      </c>
      <c r="D55" s="126" t="s">
        <v>62</v>
      </c>
      <c r="E55" s="126" t="s">
        <v>63</v>
      </c>
      <c r="F55" s="126" t="s">
        <v>64</v>
      </c>
      <c r="G55" s="126" t="s">
        <v>65</v>
      </c>
      <c r="H55" s="126" t="s">
        <v>66</v>
      </c>
      <c r="I55" s="126" t="s">
        <v>67</v>
      </c>
      <c r="K55" s="126" t="s">
        <v>60</v>
      </c>
      <c r="L55" s="126" t="s">
        <v>61</v>
      </c>
      <c r="M55" s="126" t="s">
        <v>62</v>
      </c>
      <c r="N55" s="126" t="s">
        <v>63</v>
      </c>
      <c r="O55" s="126" t="s">
        <v>64</v>
      </c>
      <c r="P55" s="126" t="s">
        <v>65</v>
      </c>
      <c r="Q55" s="126" t="s">
        <v>66</v>
      </c>
      <c r="R55" s="126" t="s">
        <v>67</v>
      </c>
      <c r="S55" s="126" t="s">
        <v>68</v>
      </c>
      <c r="T55" s="126" t="s">
        <v>69</v>
      </c>
      <c r="U55" s="126" t="s">
        <v>70</v>
      </c>
      <c r="V55" s="126" t="s">
        <v>71</v>
      </c>
      <c r="W55" s="129" t="s">
        <v>72</v>
      </c>
      <c r="X55" s="127"/>
      <c r="Y55" s="132"/>
      <c r="Z55" s="132"/>
      <c r="AA55" s="132"/>
      <c r="AB55" s="132"/>
      <c r="AC55" s="132"/>
      <c r="AD55" s="132"/>
      <c r="AE55" s="132"/>
      <c r="AF55" s="132"/>
      <c r="AG55" s="132"/>
    </row>
    <row r="56" customFormat="false" ht="12.75" hidden="false" customHeight="false" outlineLevel="0" collapsed="false">
      <c r="A56" s="126" t="n">
        <v>1</v>
      </c>
      <c r="B56" s="133" t="str">
        <f aca="false">INDEX(K$56:K$60,MATCH($A56,$X$56:$X$60,0))</f>
        <v>Colombia</v>
      </c>
      <c r="C56" s="133" t="n">
        <f aca="false">INDEX(L$56:L$60,MATCH($A56,$X$56:$X$60,0))</f>
        <v>3</v>
      </c>
      <c r="D56" s="133" t="n">
        <f aca="false">INDEX(M$56:M$60,MATCH($A56,$X$56:$X$60,0))</f>
        <v>0</v>
      </c>
      <c r="E56" s="133" t="n">
        <f aca="false">INDEX(N$56:N$60,MATCH($A56,$X$56:$X$60,0))</f>
        <v>0</v>
      </c>
      <c r="F56" s="133" t="n">
        <f aca="false">INDEX(O$56:O$60,MATCH($A56,$X$56:$X$60,0))</f>
        <v>6</v>
      </c>
      <c r="G56" s="133" t="n">
        <f aca="false">INDEX(P$56:P$60,MATCH($A56,$X$56:$X$60,0))</f>
        <v>2</v>
      </c>
      <c r="H56" s="133" t="n">
        <f aca="false">INDEX(Q$56:Q$60,MATCH($A56,$X$56:$X$60,0))</f>
        <v>4</v>
      </c>
      <c r="I56" s="133" t="n">
        <f aca="false">INDEX(R$56:R$60,MATCH($A56,$X$56:$X$60,0))</f>
        <v>9</v>
      </c>
      <c r="K56" s="133" t="str">
        <f aca="false">equipos!$G17</f>
        <v>Polonia</v>
      </c>
      <c r="L56" s="133" t="n">
        <f aca="false">'tabla posiciones auxiliar'!N52</f>
        <v>0</v>
      </c>
      <c r="M56" s="133" t="n">
        <f aca="false">'tabla posiciones auxiliar'!P52</f>
        <v>1</v>
      </c>
      <c r="N56" s="133" t="n">
        <f aca="false">'tabla posiciones auxiliar'!O52</f>
        <v>2</v>
      </c>
      <c r="O56" s="133" t="n">
        <f aca="false">'tabla posiciones auxiliar'!Q52</f>
        <v>2</v>
      </c>
      <c r="P56" s="133" t="n">
        <f aca="false">'tabla posiciones auxiliar'!R52</f>
        <v>4</v>
      </c>
      <c r="Q56" s="133" t="n">
        <f aca="false">O56-P56</f>
        <v>-2</v>
      </c>
      <c r="R56" s="133" t="n">
        <f aca="false">L56*3+M56</f>
        <v>1</v>
      </c>
      <c r="S56" s="133" t="n">
        <f aca="false">IF(SUM(L56:N56)=0,ROW()-55,RANK(R56,$R$56:$R$59))</f>
        <v>3</v>
      </c>
      <c r="T56" s="133" t="n">
        <f aca="false">SUMPRODUCT(($R$56:$R$59=R56)*(Q56&lt;$Q$56:$Q$59))</f>
        <v>0</v>
      </c>
      <c r="U56" s="133" t="n">
        <f aca="false">S56+T56</f>
        <v>3</v>
      </c>
      <c r="V56" s="133" t="n">
        <f aca="false">RANK(U56,$U$56:$U$59,1)+COUNTIF($U$56:U56,U56)-1</f>
        <v>3</v>
      </c>
      <c r="W56" s="134" t="n">
        <f aca="false">R56*100+(O56-P56)*10+O56-ROW(K56)*0.01</f>
        <v>81.44</v>
      </c>
      <c r="X56" s="132" t="n">
        <f aca="false">RANK(W56,$W$56:$W$59,0)</f>
        <v>3</v>
      </c>
      <c r="Y56" s="135"/>
      <c r="Z56" s="135"/>
      <c r="AA56" s="135"/>
      <c r="AB56" s="135"/>
      <c r="AC56" s="135"/>
      <c r="AD56" s="135"/>
      <c r="AE56" s="135"/>
      <c r="AF56" s="135"/>
      <c r="AG56" s="135"/>
    </row>
    <row r="57" customFormat="false" ht="12.75" hidden="false" customHeight="false" outlineLevel="0" collapsed="false">
      <c r="A57" s="126" t="n">
        <v>2</v>
      </c>
      <c r="B57" s="133" t="str">
        <f aca="false">INDEX(K$56:K$60,MATCH($A57,$X$56:$X$60,0))</f>
        <v>Senegal</v>
      </c>
      <c r="C57" s="133" t="n">
        <f aca="false">INDEX(L$56:L$60,MATCH($A57,$X$56:$X$60,0))</f>
        <v>2</v>
      </c>
      <c r="D57" s="133" t="n">
        <f aca="false">INDEX(M$56:M$60,MATCH($A57,$X$56:$X$60,0))</f>
        <v>0</v>
      </c>
      <c r="E57" s="133" t="n">
        <f aca="false">INDEX(N$56:N$60,MATCH($A57,$X$56:$X$60,0))</f>
        <v>1</v>
      </c>
      <c r="F57" s="133" t="n">
        <f aca="false">INDEX(O$56:O$60,MATCH($A57,$X$56:$X$60,0))</f>
        <v>4</v>
      </c>
      <c r="G57" s="133" t="n">
        <f aca="false">INDEX(P$56:P$60,MATCH($A57,$X$56:$X$60,0))</f>
        <v>3</v>
      </c>
      <c r="H57" s="133" t="n">
        <f aca="false">INDEX(Q$56:Q$60,MATCH($A57,$X$56:$X$60,0))</f>
        <v>1</v>
      </c>
      <c r="I57" s="133" t="n">
        <f aca="false">INDEX(R$56:R$60,MATCH($A57,$X$56:$X$60,0))</f>
        <v>6</v>
      </c>
      <c r="K57" s="133" t="str">
        <f aca="false">equipos!$G18</f>
        <v>Senegal</v>
      </c>
      <c r="L57" s="133" t="n">
        <f aca="false">'tabla posiciones auxiliar'!N53</f>
        <v>2</v>
      </c>
      <c r="M57" s="133" t="n">
        <f aca="false">'tabla posiciones auxiliar'!P53</f>
        <v>0</v>
      </c>
      <c r="N57" s="133" t="n">
        <f aca="false">'tabla posiciones auxiliar'!O53</f>
        <v>1</v>
      </c>
      <c r="O57" s="133" t="n">
        <f aca="false">'tabla posiciones auxiliar'!Q53</f>
        <v>4</v>
      </c>
      <c r="P57" s="133" t="n">
        <f aca="false">'tabla posiciones auxiliar'!R53</f>
        <v>3</v>
      </c>
      <c r="Q57" s="133" t="n">
        <f aca="false">O57-P57</f>
        <v>1</v>
      </c>
      <c r="R57" s="133" t="n">
        <f aca="false">L57*3+M57</f>
        <v>6</v>
      </c>
      <c r="S57" s="133" t="n">
        <f aca="false">IF(SUM(L57:N57)=0,ROW()-55,RANK(R57,$R$56:$R$59))</f>
        <v>2</v>
      </c>
      <c r="T57" s="133" t="n">
        <f aca="false">SUMPRODUCT(($R$56:$R$59=R57)*(Q57&lt;$Q$56:$Q$59))</f>
        <v>0</v>
      </c>
      <c r="U57" s="133" t="n">
        <f aca="false">S57+T57</f>
        <v>2</v>
      </c>
      <c r="V57" s="133" t="n">
        <f aca="false">RANK(U57,$U$56:$U$59,1)+COUNTIF($U$56:U57,U57)-1</f>
        <v>2</v>
      </c>
      <c r="W57" s="134" t="n">
        <f aca="false">R57*100+(O57-P57)*10+O57-ROW(K57)*0.01</f>
        <v>613.43</v>
      </c>
      <c r="X57" s="132" t="n">
        <f aca="false">RANK(W57,$W$56:$W$59,0)</f>
        <v>2</v>
      </c>
      <c r="Y57" s="135"/>
      <c r="Z57" s="135"/>
      <c r="AA57" s="135"/>
      <c r="AB57" s="135"/>
      <c r="AC57" s="135"/>
      <c r="AD57" s="135"/>
      <c r="AE57" s="135"/>
      <c r="AF57" s="135"/>
      <c r="AG57" s="135"/>
    </row>
    <row r="58" customFormat="false" ht="12.75" hidden="false" customHeight="false" outlineLevel="0" collapsed="false">
      <c r="A58" s="126" t="n">
        <v>3</v>
      </c>
      <c r="B58" s="133" t="str">
        <f aca="false">INDEX(K$56:K$60,MATCH($A58,$X$56:$X$60,0))</f>
        <v>Polonia</v>
      </c>
      <c r="C58" s="133" t="n">
        <f aca="false">INDEX(L$56:L$60,MATCH($A58,$X$56:$X$60,0))</f>
        <v>0</v>
      </c>
      <c r="D58" s="133" t="n">
        <f aca="false">INDEX(M$56:M$60,MATCH($A58,$X$56:$X$60,0))</f>
        <v>1</v>
      </c>
      <c r="E58" s="133" t="n">
        <f aca="false">INDEX(N$56:N$60,MATCH($A58,$X$56:$X$60,0))</f>
        <v>2</v>
      </c>
      <c r="F58" s="133" t="n">
        <f aca="false">INDEX(O$56:O$60,MATCH($A58,$X$56:$X$60,0))</f>
        <v>2</v>
      </c>
      <c r="G58" s="133" t="n">
        <f aca="false">INDEX(P$56:P$60,MATCH($A58,$X$56:$X$60,0))</f>
        <v>4</v>
      </c>
      <c r="H58" s="133" t="n">
        <f aca="false">INDEX(Q$56:Q$60,MATCH($A58,$X$56:$X$60,0))</f>
        <v>-2</v>
      </c>
      <c r="I58" s="133" t="n">
        <f aca="false">INDEX(R$56:R$60,MATCH($A58,$X$56:$X$60,0))</f>
        <v>1</v>
      </c>
      <c r="K58" s="133" t="str">
        <f aca="false">equipos!$G19</f>
        <v>Colombia</v>
      </c>
      <c r="L58" s="133" t="n">
        <f aca="false">'tabla posiciones auxiliar'!N54</f>
        <v>3</v>
      </c>
      <c r="M58" s="133" t="n">
        <f aca="false">'tabla posiciones auxiliar'!P54</f>
        <v>0</v>
      </c>
      <c r="N58" s="133" t="n">
        <f aca="false">'tabla posiciones auxiliar'!O54</f>
        <v>0</v>
      </c>
      <c r="O58" s="133" t="n">
        <f aca="false">'tabla posiciones auxiliar'!Q54</f>
        <v>6</v>
      </c>
      <c r="P58" s="133" t="n">
        <f aca="false">'tabla posiciones auxiliar'!R54</f>
        <v>2</v>
      </c>
      <c r="Q58" s="133" t="n">
        <f aca="false">O58-P58</f>
        <v>4</v>
      </c>
      <c r="R58" s="133" t="n">
        <f aca="false">L58*3+M58</f>
        <v>9</v>
      </c>
      <c r="S58" s="133" t="n">
        <f aca="false">IF(SUM(L58:N58)=0,ROW()-55,RANK(R58,$R$56:$R$59))</f>
        <v>1</v>
      </c>
      <c r="T58" s="133" t="n">
        <f aca="false">SUMPRODUCT(($R$56:$R$59=R58)*(Q58&lt;$Q$56:$Q$59))</f>
        <v>0</v>
      </c>
      <c r="U58" s="133" t="n">
        <f aca="false">S58+T58</f>
        <v>1</v>
      </c>
      <c r="V58" s="133" t="n">
        <f aca="false">RANK(U58,$U$56:$U$59,1)+COUNTIF($U$56:U58,U58)-1</f>
        <v>1</v>
      </c>
      <c r="W58" s="134" t="n">
        <f aca="false">R58*100+(O58-P58)*10+O58-ROW(K58)*0.01</f>
        <v>945.42</v>
      </c>
      <c r="X58" s="132" t="n">
        <f aca="false">RANK(W58,$W$56:$W$59,0)</f>
        <v>1</v>
      </c>
      <c r="Y58" s="135"/>
      <c r="Z58" s="135"/>
      <c r="AA58" s="135"/>
      <c r="AB58" s="135"/>
      <c r="AC58" s="135"/>
      <c r="AD58" s="135"/>
      <c r="AE58" s="135"/>
      <c r="AF58" s="135"/>
      <c r="AG58" s="135"/>
    </row>
    <row r="59" customFormat="false" ht="12.75" hidden="false" customHeight="false" outlineLevel="0" collapsed="false">
      <c r="A59" s="126" t="n">
        <v>4</v>
      </c>
      <c r="B59" s="133" t="str">
        <f aca="false">INDEX(K$56:K$60,MATCH($A59,$X$56:$X$60,0))</f>
        <v>Japón</v>
      </c>
      <c r="C59" s="133" t="n">
        <f aca="false">INDEX(L$56:L$60,MATCH($A59,$X$56:$X$60,0))</f>
        <v>0</v>
      </c>
      <c r="D59" s="133" t="n">
        <f aca="false">INDEX(M$56:M$60,MATCH($A59,$X$56:$X$60,0))</f>
        <v>1</v>
      </c>
      <c r="E59" s="133" t="n">
        <f aca="false">INDEX(N$56:N$60,MATCH($A59,$X$56:$X$60,0))</f>
        <v>2</v>
      </c>
      <c r="F59" s="133" t="n">
        <f aca="false">INDEX(O$56:O$60,MATCH($A59,$X$56:$X$60,0))</f>
        <v>2</v>
      </c>
      <c r="G59" s="133" t="n">
        <f aca="false">INDEX(P$56:P$60,MATCH($A59,$X$56:$X$60,0))</f>
        <v>5</v>
      </c>
      <c r="H59" s="133" t="n">
        <f aca="false">INDEX(Q$56:Q$60,MATCH($A59,$X$56:$X$60,0))</f>
        <v>-3</v>
      </c>
      <c r="I59" s="133" t="n">
        <f aca="false">INDEX(R$56:R$60,MATCH($A59,$X$56:$X$60,0))</f>
        <v>1</v>
      </c>
      <c r="K59" s="133" t="str">
        <f aca="false">equipos!$G20</f>
        <v>Japón</v>
      </c>
      <c r="L59" s="133" t="n">
        <f aca="false">'tabla posiciones auxiliar'!N55</f>
        <v>0</v>
      </c>
      <c r="M59" s="133" t="n">
        <f aca="false">'tabla posiciones auxiliar'!P55</f>
        <v>1</v>
      </c>
      <c r="N59" s="133" t="n">
        <f aca="false">'tabla posiciones auxiliar'!O55</f>
        <v>2</v>
      </c>
      <c r="O59" s="133" t="n">
        <f aca="false">'tabla posiciones auxiliar'!Q55</f>
        <v>2</v>
      </c>
      <c r="P59" s="133" t="n">
        <f aca="false">'tabla posiciones auxiliar'!R55</f>
        <v>5</v>
      </c>
      <c r="Q59" s="133" t="n">
        <f aca="false">O59-P59</f>
        <v>-3</v>
      </c>
      <c r="R59" s="133" t="n">
        <f aca="false">L59*3+M59</f>
        <v>1</v>
      </c>
      <c r="S59" s="133" t="n">
        <f aca="false">IF(SUM(L59:N59)=0,ROW()-55,RANK(R59,$R$56:$R$59))</f>
        <v>3</v>
      </c>
      <c r="T59" s="133" t="n">
        <f aca="false">SUMPRODUCT(($R$56:$R$59=R59)*(Q59&lt;$Q$56:$Q$59))</f>
        <v>1</v>
      </c>
      <c r="U59" s="133" t="n">
        <f aca="false">S59+T59</f>
        <v>4</v>
      </c>
      <c r="V59" s="133" t="n">
        <f aca="false">RANK(U59,$U$56:$U$59,1)+COUNTIF($U$56:U59,U59)-1</f>
        <v>4</v>
      </c>
      <c r="W59" s="134" t="n">
        <f aca="false">R59*100+(O59-P59)*10+O59-ROW(K59)*0.01</f>
        <v>71.41</v>
      </c>
      <c r="X59" s="132" t="n">
        <f aca="false">RANK(W59,$W$56:$W$59,0)</f>
        <v>4</v>
      </c>
      <c r="Y59" s="135"/>
      <c r="Z59" s="135"/>
      <c r="AA59" s="135"/>
      <c r="AB59" s="135"/>
      <c r="AC59" s="135"/>
      <c r="AD59" s="135"/>
      <c r="AE59" s="135"/>
      <c r="AF59" s="135"/>
      <c r="AG59" s="135"/>
    </row>
  </sheetData>
  <mergeCells count="9">
    <mergeCell ref="A4:I4"/>
    <mergeCell ref="K5:V5"/>
    <mergeCell ref="K12:V12"/>
    <mergeCell ref="K19:V19"/>
    <mergeCell ref="K26:V26"/>
    <mergeCell ref="K33:V33"/>
    <mergeCell ref="K40:V40"/>
    <mergeCell ref="K47:V47"/>
    <mergeCell ref="K54:V54"/>
  </mergeCells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C2:L20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H4" activeCellId="0" sqref="H4"/>
    </sheetView>
  </sheetViews>
  <sheetFormatPr defaultRowHeight="12.75" zeroHeight="false" outlineLevelRow="0" outlineLevelCol="0"/>
  <cols>
    <col collapsed="false" customWidth="true" hidden="false" outlineLevel="0" max="1" min="1" style="0" width="17.26"/>
    <col collapsed="false" customWidth="true" hidden="false" outlineLevel="0" max="2" min="2" style="0" width="10.69"/>
    <col collapsed="false" customWidth="true" hidden="false" outlineLevel="0" max="3" min="3" style="0" width="5.41"/>
    <col collapsed="false" customWidth="true" hidden="false" outlineLevel="0" max="5" min="4" style="0" width="10.69"/>
    <col collapsed="false" customWidth="true" hidden="false" outlineLevel="0" max="6" min="6" style="0" width="5.13"/>
    <col collapsed="false" customWidth="true" hidden="false" outlineLevel="0" max="8" min="7" style="0" width="10.69"/>
    <col collapsed="false" customWidth="true" hidden="false" outlineLevel="0" max="9" min="9" style="0" width="15.4"/>
    <col collapsed="false" customWidth="true" hidden="false" outlineLevel="0" max="10" min="10" style="0" width="14.12"/>
    <col collapsed="false" customWidth="true" hidden="false" outlineLevel="0" max="11" min="11" style="0" width="14.4"/>
    <col collapsed="false" customWidth="true" hidden="false" outlineLevel="0" max="12" min="12" style="0" width="9.84"/>
    <col collapsed="false" customWidth="true" hidden="false" outlineLevel="0" max="1025" min="13" style="0" width="10.69"/>
  </cols>
  <sheetData>
    <row r="2" customFormat="false" ht="12.75" hidden="false" customHeight="false" outlineLevel="0" collapsed="false">
      <c r="C2" s="120" t="s">
        <v>73</v>
      </c>
      <c r="D2" s="120" t="s">
        <v>74</v>
      </c>
      <c r="F2" s="120" t="s">
        <v>75</v>
      </c>
      <c r="G2" s="120" t="s">
        <v>19</v>
      </c>
    </row>
    <row r="3" customFormat="false" ht="12.75" hidden="false" customHeight="false" outlineLevel="0" collapsed="false">
      <c r="C3" s="120" t="s">
        <v>76</v>
      </c>
      <c r="D3" s="0" t="s">
        <v>77</v>
      </c>
      <c r="F3" s="120" t="s">
        <v>78</v>
      </c>
      <c r="G3" s="0" t="s">
        <v>79</v>
      </c>
    </row>
    <row r="4" customFormat="false" ht="12.75" hidden="false" customHeight="false" outlineLevel="0" collapsed="false">
      <c r="C4" s="120" t="s">
        <v>80</v>
      </c>
      <c r="D4" s="0" t="s">
        <v>81</v>
      </c>
      <c r="F4" s="120" t="s">
        <v>82</v>
      </c>
      <c r="G4" s="0" t="s">
        <v>83</v>
      </c>
      <c r="I4" s="120" t="s">
        <v>84</v>
      </c>
      <c r="J4" s="120" t="s">
        <v>85</v>
      </c>
      <c r="K4" s="120" t="s">
        <v>86</v>
      </c>
      <c r="L4" s="120" t="s">
        <v>87</v>
      </c>
    </row>
    <row r="5" customFormat="false" ht="12.75" hidden="false" customHeight="false" outlineLevel="0" collapsed="false">
      <c r="C5" s="120" t="s">
        <v>88</v>
      </c>
      <c r="D5" s="0" t="s">
        <v>54</v>
      </c>
      <c r="F5" s="120" t="s">
        <v>89</v>
      </c>
      <c r="G5" s="0" t="s">
        <v>90</v>
      </c>
      <c r="I5" s="120" t="s">
        <v>19</v>
      </c>
      <c r="J5" s="120" t="s">
        <v>91</v>
      </c>
      <c r="K5" s="120" t="s">
        <v>92</v>
      </c>
      <c r="L5" s="120" t="s">
        <v>93</v>
      </c>
    </row>
    <row r="6" customFormat="false" ht="12.75" hidden="false" customHeight="false" outlineLevel="0" collapsed="false">
      <c r="C6" s="120"/>
      <c r="F6" s="120"/>
      <c r="I6" s="120" t="s">
        <v>28</v>
      </c>
      <c r="J6" s="120" t="s">
        <v>94</v>
      </c>
      <c r="K6" s="120" t="s">
        <v>95</v>
      </c>
      <c r="L6" s="120" t="s">
        <v>96</v>
      </c>
    </row>
    <row r="7" customFormat="false" ht="12.75" hidden="false" customHeight="false" outlineLevel="0" collapsed="false">
      <c r="C7" s="120" t="s">
        <v>97</v>
      </c>
      <c r="D7" s="120" t="s">
        <v>98</v>
      </c>
      <c r="F7" s="120" t="s">
        <v>99</v>
      </c>
      <c r="G7" s="120" t="s">
        <v>100</v>
      </c>
      <c r="I7" s="120" t="s">
        <v>39</v>
      </c>
      <c r="J7" s="120" t="s">
        <v>101</v>
      </c>
      <c r="K7" s="120" t="s">
        <v>102</v>
      </c>
      <c r="L7" s="120" t="s">
        <v>103</v>
      </c>
    </row>
    <row r="8" customFormat="false" ht="12.75" hidden="false" customHeight="false" outlineLevel="0" collapsed="false">
      <c r="C8" s="120" t="s">
        <v>104</v>
      </c>
      <c r="D8" s="0" t="s">
        <v>43</v>
      </c>
      <c r="F8" s="120" t="s">
        <v>105</v>
      </c>
      <c r="G8" s="0" t="s">
        <v>106</v>
      </c>
      <c r="I8" s="120" t="s">
        <v>54</v>
      </c>
      <c r="J8" s="120" t="s">
        <v>107</v>
      </c>
      <c r="K8" s="120" t="s">
        <v>108</v>
      </c>
      <c r="L8" s="120" t="s">
        <v>109</v>
      </c>
    </row>
    <row r="9" customFormat="false" ht="12.75" hidden="false" customHeight="false" outlineLevel="0" collapsed="false">
      <c r="C9" s="120" t="s">
        <v>110</v>
      </c>
      <c r="D9" s="0" t="s">
        <v>111</v>
      </c>
      <c r="F9" s="120" t="s">
        <v>112</v>
      </c>
      <c r="G9" s="137" t="s">
        <v>113</v>
      </c>
      <c r="I9" s="120" t="s">
        <v>114</v>
      </c>
      <c r="J9" s="120" t="s">
        <v>115</v>
      </c>
      <c r="K9" s="120" t="s">
        <v>83</v>
      </c>
      <c r="L9" s="120" t="s">
        <v>116</v>
      </c>
    </row>
    <row r="10" customFormat="false" ht="12.75" hidden="false" customHeight="false" outlineLevel="0" collapsed="false">
      <c r="C10" s="120" t="s">
        <v>117</v>
      </c>
      <c r="D10" s="0" t="s">
        <v>118</v>
      </c>
      <c r="F10" s="120" t="s">
        <v>119</v>
      </c>
      <c r="G10" s="0" t="s">
        <v>120</v>
      </c>
      <c r="I10" s="120" t="s">
        <v>100</v>
      </c>
      <c r="J10" s="120" t="s">
        <v>1</v>
      </c>
      <c r="K10" s="120" t="s">
        <v>121</v>
      </c>
      <c r="L10" s="120" t="s">
        <v>122</v>
      </c>
    </row>
    <row r="11" customFormat="false" ht="12.75" hidden="false" customHeight="false" outlineLevel="0" collapsed="false">
      <c r="C11" s="120"/>
      <c r="F11" s="120"/>
      <c r="I11" s="120" t="s">
        <v>43</v>
      </c>
      <c r="J11" s="120" t="s">
        <v>41</v>
      </c>
      <c r="K11" s="120" t="s">
        <v>46</v>
      </c>
      <c r="L11" s="120" t="s">
        <v>123</v>
      </c>
    </row>
    <row r="12" customFormat="false" ht="12.75" hidden="false" customHeight="false" outlineLevel="0" collapsed="false">
      <c r="C12" s="120" t="s">
        <v>124</v>
      </c>
      <c r="D12" s="120" t="s">
        <v>109</v>
      </c>
      <c r="F12" s="120" t="s">
        <v>125</v>
      </c>
      <c r="G12" s="120" t="s">
        <v>126</v>
      </c>
      <c r="I12" s="120" t="s">
        <v>79</v>
      </c>
      <c r="J12" s="120"/>
      <c r="K12" s="120" t="s">
        <v>127</v>
      </c>
      <c r="L12" s="120" t="s">
        <v>98</v>
      </c>
    </row>
    <row r="13" customFormat="false" ht="12.75" hidden="false" customHeight="false" outlineLevel="0" collapsed="false">
      <c r="C13" s="120" t="s">
        <v>128</v>
      </c>
      <c r="D13" s="0" t="s">
        <v>92</v>
      </c>
      <c r="F13" s="120" t="s">
        <v>129</v>
      </c>
      <c r="G13" s="137" t="s">
        <v>130</v>
      </c>
      <c r="L13" s="120" t="s">
        <v>74</v>
      </c>
    </row>
    <row r="14" customFormat="false" ht="12.75" hidden="false" customHeight="false" outlineLevel="0" collapsed="false">
      <c r="C14" s="120" t="s">
        <v>131</v>
      </c>
      <c r="D14" s="0" t="s">
        <v>132</v>
      </c>
      <c r="F14" s="120" t="s">
        <v>133</v>
      </c>
      <c r="G14" s="0" t="s">
        <v>134</v>
      </c>
    </row>
    <row r="15" customFormat="false" ht="12.75" hidden="false" customHeight="false" outlineLevel="0" collapsed="false">
      <c r="C15" s="120" t="s">
        <v>135</v>
      </c>
      <c r="D15" s="0" t="s">
        <v>136</v>
      </c>
      <c r="F15" s="120" t="s">
        <v>137</v>
      </c>
      <c r="G15" s="0" t="s">
        <v>103</v>
      </c>
    </row>
    <row r="16" customFormat="false" ht="12.75" hidden="false" customHeight="false" outlineLevel="0" collapsed="false">
      <c r="C16" s="120"/>
      <c r="F16" s="120"/>
    </row>
    <row r="17" customFormat="false" ht="12.75" hidden="false" customHeight="false" outlineLevel="0" collapsed="false">
      <c r="C17" s="120" t="s">
        <v>138</v>
      </c>
      <c r="D17" s="120" t="s">
        <v>28</v>
      </c>
      <c r="F17" s="120" t="s">
        <v>139</v>
      </c>
      <c r="G17" s="120" t="s">
        <v>140</v>
      </c>
    </row>
    <row r="18" customFormat="false" ht="12.75" hidden="false" customHeight="false" outlineLevel="0" collapsed="false">
      <c r="C18" s="120" t="s">
        <v>141</v>
      </c>
      <c r="D18" s="0" t="s">
        <v>142</v>
      </c>
      <c r="F18" s="120" t="s">
        <v>143</v>
      </c>
      <c r="G18" s="0" t="s">
        <v>144</v>
      </c>
    </row>
    <row r="19" customFormat="false" ht="12.75" hidden="false" customHeight="false" outlineLevel="0" collapsed="false">
      <c r="C19" s="120" t="s">
        <v>145</v>
      </c>
      <c r="D19" s="0" t="s">
        <v>96</v>
      </c>
      <c r="F19" s="120" t="s">
        <v>146</v>
      </c>
      <c r="G19" s="0" t="s">
        <v>39</v>
      </c>
    </row>
    <row r="20" customFormat="false" ht="12.75" hidden="false" customHeight="false" outlineLevel="0" collapsed="false">
      <c r="C20" s="120" t="s">
        <v>147</v>
      </c>
      <c r="D20" s="0" t="s">
        <v>115</v>
      </c>
      <c r="F20" s="120" t="s">
        <v>148</v>
      </c>
      <c r="G20" s="0" t="s">
        <v>149</v>
      </c>
    </row>
  </sheetData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R57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H4" activeCellId="0" sqref="H4"/>
    </sheetView>
  </sheetViews>
  <sheetFormatPr defaultRowHeight="12.75" zeroHeight="false" outlineLevelRow="0" outlineLevelCol="0"/>
  <cols>
    <col collapsed="false" customWidth="true" hidden="false" outlineLevel="0" max="3" min="1" style="0" width="10.69"/>
    <col collapsed="false" customWidth="true" hidden="false" outlineLevel="0" max="4" min="4" style="0" width="18.68"/>
    <col collapsed="false" customWidth="true" hidden="false" outlineLevel="0" max="5" min="5" style="0" width="3.7"/>
    <col collapsed="false" customWidth="true" hidden="false" outlineLevel="0" max="6" min="6" style="0" width="14.54"/>
    <col collapsed="false" customWidth="true" hidden="false" outlineLevel="0" max="7" min="7" style="0" width="3.98"/>
    <col collapsed="false" customWidth="true" hidden="false" outlineLevel="0" max="1025" min="8" style="0" width="10.69"/>
  </cols>
  <sheetData>
    <row r="1" customFormat="false" ht="12.75" hidden="false" customHeight="false" outlineLevel="0" collapsed="false">
      <c r="A1" s="138" t="s">
        <v>150</v>
      </c>
      <c r="B1" s="138"/>
      <c r="C1" s="138"/>
      <c r="D1" s="138"/>
      <c r="E1" s="138"/>
      <c r="F1" s="138"/>
      <c r="G1" s="138"/>
      <c r="H1" s="138"/>
      <c r="I1" s="138"/>
      <c r="J1" s="138"/>
    </row>
    <row r="2" customFormat="false" ht="12.75" hidden="false" customHeight="false" outlineLevel="0" collapsed="false">
      <c r="A2" s="139" t="s">
        <v>151</v>
      </c>
      <c r="B2" s="139" t="s">
        <v>152</v>
      </c>
      <c r="C2" s="139" t="s">
        <v>153</v>
      </c>
      <c r="D2" s="138" t="s">
        <v>4</v>
      </c>
      <c r="E2" s="138"/>
      <c r="F2" s="138"/>
      <c r="G2" s="138"/>
      <c r="H2" s="139" t="s">
        <v>153</v>
      </c>
      <c r="I2" s="139" t="s">
        <v>152</v>
      </c>
      <c r="J2" s="139" t="s">
        <v>151</v>
      </c>
      <c r="M2" s="140" t="s">
        <v>9</v>
      </c>
      <c r="N2" s="140" t="s">
        <v>154</v>
      </c>
      <c r="O2" s="140" t="s">
        <v>155</v>
      </c>
      <c r="P2" s="140" t="s">
        <v>156</v>
      </c>
      <c r="Q2" s="140" t="s">
        <v>64</v>
      </c>
      <c r="R2" s="140" t="s">
        <v>65</v>
      </c>
    </row>
    <row r="3" customFormat="false" ht="12.75" hidden="false" customHeight="false" outlineLevel="0" collapsed="false">
      <c r="A3" s="141" t="n">
        <f aca="false">IF(ISBLANK('GRUPO A'!$G17),0,IF(ISBLANK('GRUPO A'!$I17),0,1))</f>
        <v>1</v>
      </c>
      <c r="B3" s="141" t="n">
        <f aca="false">IF(E3&lt;G3,1,0)</f>
        <v>0</v>
      </c>
      <c r="C3" s="141" t="n">
        <f aca="false">IF(E3&gt;G3,1,0)</f>
        <v>1</v>
      </c>
      <c r="D3" s="141" t="str">
        <f aca="false">equipos!$D$2</f>
        <v>Rusia</v>
      </c>
      <c r="E3" s="141" t="n">
        <f aca="false">'GRUPO A'!G17</f>
        <v>1</v>
      </c>
      <c r="F3" s="141" t="str">
        <f aca="false">equipos!$D$3</f>
        <v>Arabia Saudí</v>
      </c>
      <c r="G3" s="141" t="n">
        <f aca="false">'GRUPO A'!I17</f>
        <v>0</v>
      </c>
      <c r="H3" s="141" t="n">
        <f aca="false">IF(G3&gt;E3,1,0)</f>
        <v>0</v>
      </c>
      <c r="I3" s="141" t="n">
        <f aca="false">IF(G3&lt;E3,1,0)</f>
        <v>1</v>
      </c>
      <c r="J3" s="141" t="n">
        <f aca="false">IF(ISBLANK('GRUPO A'!$G17),0,IF(ISBLANK('GRUPO A'!$I17),0,1))</f>
        <v>1</v>
      </c>
      <c r="L3" s="141" t="str">
        <f aca="false">equipos!D2</f>
        <v>Rusia</v>
      </c>
      <c r="M3" s="0" t="n">
        <f aca="false">A3+A5+J7</f>
        <v>3</v>
      </c>
      <c r="N3" s="0" t="n">
        <f aca="false">C3+C5+H7</f>
        <v>3</v>
      </c>
      <c r="O3" s="0" t="n">
        <f aca="false">B3+B5+I7</f>
        <v>0</v>
      </c>
      <c r="P3" s="0" t="n">
        <f aca="false">M3-(N3+O3)</f>
        <v>0</v>
      </c>
      <c r="Q3" s="0" t="n">
        <f aca="false">E3+E5+G7</f>
        <v>4</v>
      </c>
      <c r="R3" s="0" t="n">
        <f aca="false">G3+G5+E7</f>
        <v>1</v>
      </c>
    </row>
    <row r="4" customFormat="false" ht="12.75" hidden="false" customHeight="false" outlineLevel="0" collapsed="false">
      <c r="A4" s="141" t="n">
        <f aca="false">IF(ISBLANK('GRUPO A'!$G18),0,IF(ISBLANK('GRUPO A'!$I18),0,1))</f>
        <v>1</v>
      </c>
      <c r="B4" s="141" t="n">
        <f aca="false">IF(E4&lt;G4,1,0)</f>
        <v>1</v>
      </c>
      <c r="C4" s="141" t="n">
        <f aca="false">IF(E4&gt;G4,1,0)</f>
        <v>0</v>
      </c>
      <c r="D4" s="141" t="str">
        <f aca="false">equipos!$D$4</f>
        <v>Egipto</v>
      </c>
      <c r="E4" s="141" t="n">
        <f aca="false">'GRUPO A'!G18</f>
        <v>1</v>
      </c>
      <c r="F4" s="141" t="str">
        <f aca="false">equipos!$D$5</f>
        <v>Uruguay</v>
      </c>
      <c r="G4" s="141" t="n">
        <f aca="false">'GRUPO A'!I18</f>
        <v>2</v>
      </c>
      <c r="H4" s="141" t="n">
        <f aca="false">IF(G4&gt;E4,1,0)</f>
        <v>1</v>
      </c>
      <c r="I4" s="141" t="n">
        <f aca="false">IF(G4&lt;E4,1,0)</f>
        <v>0</v>
      </c>
      <c r="J4" s="141" t="n">
        <f aca="false">IF(ISBLANK('GRUPO A'!$G18),0,IF(ISBLANK('GRUPO A'!$I18),0,1))</f>
        <v>1</v>
      </c>
      <c r="L4" s="141" t="str">
        <f aca="false">equipos!D3</f>
        <v>Arabia Saudí</v>
      </c>
      <c r="M4" s="0" t="n">
        <f aca="false">J3+J6+A8</f>
        <v>3</v>
      </c>
      <c r="N4" s="0" t="n">
        <f aca="false">H3+H6+C8</f>
        <v>0</v>
      </c>
      <c r="O4" s="0" t="n">
        <f aca="false">I3+I6+B8</f>
        <v>2</v>
      </c>
      <c r="P4" s="0" t="n">
        <f aca="false">M4-(N4+O4)</f>
        <v>1</v>
      </c>
      <c r="Q4" s="0" t="n">
        <f aca="false">G3+G6+E8</f>
        <v>2</v>
      </c>
      <c r="R4" s="0" t="n">
        <f aca="false">E3+E6+G8</f>
        <v>4</v>
      </c>
    </row>
    <row r="5" customFormat="false" ht="12.75" hidden="false" customHeight="false" outlineLevel="0" collapsed="false">
      <c r="A5" s="141" t="n">
        <f aca="false">IF(ISBLANK('GRUPO A'!$G19),0,IF(ISBLANK('GRUPO A'!$I19),0,1))</f>
        <v>1</v>
      </c>
      <c r="B5" s="141" t="n">
        <f aca="false">IF(E5&lt;G5,1,0)</f>
        <v>0</v>
      </c>
      <c r="C5" s="141" t="n">
        <f aca="false">IF(E5&gt;G5,1,0)</f>
        <v>1</v>
      </c>
      <c r="D5" s="141" t="str">
        <f aca="false">equipos!$D$2</f>
        <v>Rusia</v>
      </c>
      <c r="E5" s="141" t="n">
        <f aca="false">'GRUPO A'!G19</f>
        <v>1</v>
      </c>
      <c r="F5" s="141" t="str">
        <f aca="false">equipos!$D$4</f>
        <v>Egipto</v>
      </c>
      <c r="G5" s="141" t="n">
        <f aca="false">'GRUPO A'!I19</f>
        <v>0</v>
      </c>
      <c r="H5" s="141" t="n">
        <f aca="false">IF(G5&gt;E5,1,0)</f>
        <v>0</v>
      </c>
      <c r="I5" s="141" t="n">
        <f aca="false">IF(G5&lt;E5,1,0)</f>
        <v>1</v>
      </c>
      <c r="J5" s="141" t="n">
        <f aca="false">IF(ISBLANK('GRUPO A'!$G19),0,IF(ISBLANK('GRUPO A'!$I19),0,1))</f>
        <v>1</v>
      </c>
      <c r="L5" s="141" t="str">
        <f aca="false">equipos!D4</f>
        <v>Egipto</v>
      </c>
      <c r="M5" s="0" t="n">
        <f aca="false">A4+J5+J8</f>
        <v>3</v>
      </c>
      <c r="N5" s="0" t="n">
        <f aca="false">C4+H5+H8</f>
        <v>0</v>
      </c>
      <c r="O5" s="0" t="n">
        <f aca="false">B4+I5+I8</f>
        <v>2</v>
      </c>
      <c r="P5" s="0" t="n">
        <f aca="false">M5-(N5+O5)</f>
        <v>1</v>
      </c>
      <c r="Q5" s="0" t="n">
        <f aca="false">E4+G5+G8</f>
        <v>2</v>
      </c>
      <c r="R5" s="0" t="n">
        <f aca="false">G4+E5+E8</f>
        <v>4</v>
      </c>
    </row>
    <row r="6" customFormat="false" ht="12.75" hidden="false" customHeight="false" outlineLevel="0" collapsed="false">
      <c r="A6" s="141" t="n">
        <f aca="false">IF(ISBLANK('GRUPO A'!$G20),0,IF(ISBLANK('GRUPO A'!$I20),0,1))</f>
        <v>1</v>
      </c>
      <c r="B6" s="141" t="n">
        <f aca="false">IF(E6&lt;G6,1,0)</f>
        <v>0</v>
      </c>
      <c r="C6" s="141" t="n">
        <f aca="false">IF(E6&gt;G6,1,0)</f>
        <v>1</v>
      </c>
      <c r="D6" s="141" t="str">
        <f aca="false">equipos!$D$5</f>
        <v>Uruguay</v>
      </c>
      <c r="E6" s="141" t="n">
        <f aca="false">'GRUPO A'!G20</f>
        <v>2</v>
      </c>
      <c r="F6" s="141" t="str">
        <f aca="false">equipos!$D$3</f>
        <v>Arabia Saudí</v>
      </c>
      <c r="G6" s="141" t="n">
        <f aca="false">'GRUPO A'!I20</f>
        <v>1</v>
      </c>
      <c r="H6" s="141" t="n">
        <f aca="false">IF(G6&gt;E6,1,0)</f>
        <v>0</v>
      </c>
      <c r="I6" s="141" t="n">
        <f aca="false">IF(G6&lt;E6,1,0)</f>
        <v>1</v>
      </c>
      <c r="J6" s="141" t="n">
        <f aca="false">IF(ISBLANK('GRUPO A'!$G20),0,IF(ISBLANK('GRUPO A'!$I20),0,1))</f>
        <v>1</v>
      </c>
      <c r="L6" s="141" t="str">
        <f aca="false">equipos!D5</f>
        <v>Uruguay</v>
      </c>
      <c r="M6" s="0" t="n">
        <f aca="false">J4+A6+A7</f>
        <v>3</v>
      </c>
      <c r="N6" s="0" t="n">
        <f aca="false">H4+C6+C7</f>
        <v>2</v>
      </c>
      <c r="O6" s="0" t="n">
        <f aca="false">I4+B6+B7</f>
        <v>1</v>
      </c>
      <c r="P6" s="0" t="n">
        <f aca="false">M6-(N6+O6)</f>
        <v>0</v>
      </c>
      <c r="Q6" s="0" t="n">
        <f aca="false">G4+E6+E7</f>
        <v>5</v>
      </c>
      <c r="R6" s="0" t="n">
        <f aca="false">E4+G6+G7</f>
        <v>4</v>
      </c>
    </row>
    <row r="7" customFormat="false" ht="12.75" hidden="false" customHeight="false" outlineLevel="0" collapsed="false">
      <c r="A7" s="141" t="n">
        <f aca="false">IF(ISBLANK('GRUPO A'!$G21),0,IF(ISBLANK('GRUPO A'!$I21),0,1))</f>
        <v>1</v>
      </c>
      <c r="B7" s="141" t="n">
        <f aca="false">IF(E7&lt;G7,1,0)</f>
        <v>1</v>
      </c>
      <c r="C7" s="141" t="n">
        <f aca="false">IF(E7&gt;G7,1,0)</f>
        <v>0</v>
      </c>
      <c r="D7" s="141" t="str">
        <f aca="false">equipos!$D$5</f>
        <v>Uruguay</v>
      </c>
      <c r="E7" s="141" t="n">
        <f aca="false">'GRUPO A'!G21</f>
        <v>1</v>
      </c>
      <c r="F7" s="141" t="str">
        <f aca="false">equipos!$D$2</f>
        <v>Rusia</v>
      </c>
      <c r="G7" s="141" t="n">
        <f aca="false">'GRUPO A'!I21</f>
        <v>2</v>
      </c>
      <c r="H7" s="141" t="n">
        <f aca="false">IF(G7&gt;E7,1,0)</f>
        <v>1</v>
      </c>
      <c r="I7" s="141" t="n">
        <f aca="false">IF(G7&lt;E7,1,0)</f>
        <v>0</v>
      </c>
      <c r="J7" s="141" t="n">
        <f aca="false">IF(ISBLANK('GRUPO A'!$G21),0,IF(ISBLANK('GRUPO A'!$I21),0,1))</f>
        <v>1</v>
      </c>
    </row>
    <row r="8" customFormat="false" ht="12.75" hidden="false" customHeight="false" outlineLevel="0" collapsed="false">
      <c r="A8" s="141" t="n">
        <f aca="false">IF(ISBLANK('GRUPO A'!$G22),0,IF(ISBLANK('GRUPO A'!$I22),0,1))</f>
        <v>1</v>
      </c>
      <c r="B8" s="141" t="n">
        <f aca="false">IF(E8&lt;G8,1,0)</f>
        <v>0</v>
      </c>
      <c r="C8" s="141" t="n">
        <f aca="false">IF(E8&gt;G8,1,0)</f>
        <v>0</v>
      </c>
      <c r="D8" s="141" t="str">
        <f aca="false">equipos!$D$3</f>
        <v>Arabia Saudí</v>
      </c>
      <c r="E8" s="141" t="n">
        <f aca="false">'GRUPO A'!G22</f>
        <v>1</v>
      </c>
      <c r="F8" s="141" t="str">
        <f aca="false">equipos!$D$4</f>
        <v>Egipto</v>
      </c>
      <c r="G8" s="141" t="n">
        <f aca="false">'GRUPO A'!I22</f>
        <v>1</v>
      </c>
      <c r="H8" s="141" t="n">
        <f aca="false">IF(G8&gt;E8,1,0)</f>
        <v>0</v>
      </c>
      <c r="I8" s="141" t="n">
        <f aca="false">IF(G8&lt;E8,1,0)</f>
        <v>0</v>
      </c>
      <c r="J8" s="141" t="n">
        <f aca="false">IF(ISBLANK('GRUPO A'!$G22),0,IF(ISBLANK('GRUPO A'!$I22),0,1))</f>
        <v>1</v>
      </c>
    </row>
    <row r="9" customFormat="false" ht="12.75" hidden="false" customHeight="false" outlineLevel="0" collapsed="false">
      <c r="A9" s="141"/>
      <c r="B9" s="141"/>
      <c r="C9" s="141"/>
      <c r="D9" s="138" t="s">
        <v>11</v>
      </c>
      <c r="E9" s="138"/>
      <c r="F9" s="138"/>
      <c r="G9" s="138"/>
      <c r="H9" s="141"/>
      <c r="I9" s="141"/>
      <c r="J9" s="141"/>
      <c r="M9" s="140" t="s">
        <v>9</v>
      </c>
      <c r="N9" s="140" t="s">
        <v>154</v>
      </c>
      <c r="O9" s="140" t="s">
        <v>155</v>
      </c>
      <c r="P9" s="140" t="s">
        <v>156</v>
      </c>
      <c r="Q9" s="140" t="s">
        <v>64</v>
      </c>
      <c r="R9" s="140" t="s">
        <v>65</v>
      </c>
    </row>
    <row r="10" customFormat="false" ht="12.75" hidden="false" customHeight="false" outlineLevel="0" collapsed="false">
      <c r="A10" s="141" t="n">
        <f aca="false">IF(ISBLANK('GRUPO B'!$G17),0,IF(ISBLANK('GRUPO B'!$I17),0,1))</f>
        <v>1</v>
      </c>
      <c r="B10" s="141" t="n">
        <f aca="false">IF(E10&lt;G10,1,0)</f>
        <v>1</v>
      </c>
      <c r="C10" s="141" t="n">
        <f aca="false">IF(E10&gt;G10,1,0)</f>
        <v>0</v>
      </c>
      <c r="D10" s="141" t="str">
        <f aca="false">equipos!$D$7</f>
        <v>Portugal</v>
      </c>
      <c r="E10" s="141" t="n">
        <f aca="false">'GRUPO B'!G17</f>
        <v>1</v>
      </c>
      <c r="F10" s="141" t="str">
        <f aca="false">equipos!$D$8</f>
        <v>España</v>
      </c>
      <c r="G10" s="141" t="n">
        <f aca="false">'GRUPO B'!I17</f>
        <v>2</v>
      </c>
      <c r="H10" s="141" t="n">
        <f aca="false">IF(G10&gt;E10,1,0)</f>
        <v>1</v>
      </c>
      <c r="I10" s="141" t="n">
        <f aca="false">IF(G10&lt;E10,1,0)</f>
        <v>0</v>
      </c>
      <c r="J10" s="141" t="n">
        <f aca="false">IF(ISBLANK('GRUPO B'!$G17),0,IF(ISBLANK('GRUPO B'!$I17),0,1))</f>
        <v>1</v>
      </c>
      <c r="L10" s="0" t="str">
        <f aca="false">equipos!D7</f>
        <v>Portugal</v>
      </c>
      <c r="M10" s="0" t="n">
        <f aca="false">A10+A12+J14</f>
        <v>3</v>
      </c>
      <c r="N10" s="0" t="n">
        <f aca="false">C10+C12+H14</f>
        <v>1</v>
      </c>
      <c r="O10" s="0" t="n">
        <f aca="false">B10+B12+I14</f>
        <v>1</v>
      </c>
      <c r="P10" s="0" t="n">
        <f aca="false">M10-(N10+O10)</f>
        <v>1</v>
      </c>
      <c r="Q10" s="0" t="n">
        <f aca="false">E10+E12+G14</f>
        <v>3</v>
      </c>
      <c r="R10" s="0" t="n">
        <f aca="false">G10+G12+E14</f>
        <v>3</v>
      </c>
    </row>
    <row r="11" customFormat="false" ht="12.75" hidden="false" customHeight="false" outlineLevel="0" collapsed="false">
      <c r="A11" s="141" t="n">
        <f aca="false">IF(ISBLANK('GRUPO B'!$G18),0,IF(ISBLANK('GRUPO B'!$I18),0,1))</f>
        <v>1</v>
      </c>
      <c r="B11" s="141" t="n">
        <f aca="false">IF(E11&lt;G11,1,0)</f>
        <v>1</v>
      </c>
      <c r="C11" s="141" t="n">
        <f aca="false">IF(E11&gt;G11,1,0)</f>
        <v>0</v>
      </c>
      <c r="D11" s="141" t="str">
        <f aca="false">equipos!$D$9</f>
        <v>Marruecos</v>
      </c>
      <c r="E11" s="141" t="n">
        <f aca="false">'GRUPO B'!G18</f>
        <v>0</v>
      </c>
      <c r="F11" s="141" t="str">
        <f aca="false">equipos!$D$10</f>
        <v>Irán</v>
      </c>
      <c r="G11" s="141" t="n">
        <f aca="false">'GRUPO B'!I18</f>
        <v>1</v>
      </c>
      <c r="H11" s="141" t="n">
        <f aca="false">IF(G11&gt;E11,1,0)</f>
        <v>1</v>
      </c>
      <c r="I11" s="141" t="n">
        <f aca="false">IF(G11&lt;E11,1,0)</f>
        <v>0</v>
      </c>
      <c r="J11" s="141" t="n">
        <f aca="false">IF(ISBLANK('GRUPO B'!$G18),0,IF(ISBLANK('GRUPO B'!$I18),0,1))</f>
        <v>1</v>
      </c>
      <c r="L11" s="0" t="str">
        <f aca="false">equipos!D8</f>
        <v>España</v>
      </c>
      <c r="M11" s="0" t="n">
        <f aca="false">J10+J13+A15</f>
        <v>3</v>
      </c>
      <c r="N11" s="0" t="n">
        <f aca="false">H10+H13+C15</f>
        <v>3</v>
      </c>
      <c r="O11" s="0" t="n">
        <f aca="false">I10+I13+B15</f>
        <v>0</v>
      </c>
      <c r="P11" s="0" t="n">
        <f aca="false">M11-(N11+O11)</f>
        <v>0</v>
      </c>
      <c r="Q11" s="0" t="n">
        <f aca="false">G10+G13+E15</f>
        <v>5</v>
      </c>
      <c r="R11" s="0" t="n">
        <f aca="false">E10+E13+G15</f>
        <v>1</v>
      </c>
    </row>
    <row r="12" customFormat="false" ht="12.75" hidden="false" customHeight="false" outlineLevel="0" collapsed="false">
      <c r="A12" s="141" t="n">
        <f aca="false">IF(ISBLANK('GRUPO B'!$G19),0,IF(ISBLANK('GRUPO B'!$I19),0,1))</f>
        <v>1</v>
      </c>
      <c r="B12" s="141" t="n">
        <f aca="false">IF(E12&lt;G12,1,0)</f>
        <v>0</v>
      </c>
      <c r="C12" s="141" t="n">
        <f aca="false">IF(E12&gt;G12,1,0)</f>
        <v>1</v>
      </c>
      <c r="D12" s="141" t="str">
        <f aca="false">equipos!$D$7</f>
        <v>Portugal</v>
      </c>
      <c r="E12" s="141" t="n">
        <f aca="false">'GRUPO B'!G19</f>
        <v>1</v>
      </c>
      <c r="F12" s="141" t="str">
        <f aca="false">equipos!$D$9</f>
        <v>Marruecos</v>
      </c>
      <c r="G12" s="141" t="n">
        <f aca="false">'GRUPO B'!I19</f>
        <v>0</v>
      </c>
      <c r="H12" s="141" t="n">
        <f aca="false">IF(G12&gt;E12,1,0)</f>
        <v>0</v>
      </c>
      <c r="I12" s="141" t="n">
        <f aca="false">IF(G12&lt;E12,1,0)</f>
        <v>1</v>
      </c>
      <c r="J12" s="141" t="n">
        <f aca="false">IF(ISBLANK('GRUPO B'!$G19),0,IF(ISBLANK('GRUPO B'!$I19),0,1))</f>
        <v>1</v>
      </c>
      <c r="L12" s="0" t="str">
        <f aca="false">equipos!D9</f>
        <v>Marruecos</v>
      </c>
      <c r="M12" s="0" t="n">
        <f aca="false">A11+J12+J15</f>
        <v>3</v>
      </c>
      <c r="N12" s="0" t="n">
        <f aca="false">C11+H12+H15</f>
        <v>0</v>
      </c>
      <c r="O12" s="0" t="n">
        <f aca="false">B11+I12+I15</f>
        <v>3</v>
      </c>
      <c r="P12" s="0" t="n">
        <f aca="false">M12-(N12+O12)</f>
        <v>0</v>
      </c>
      <c r="Q12" s="0" t="n">
        <f aca="false">E11+G12+G15</f>
        <v>0</v>
      </c>
      <c r="R12" s="0" t="n">
        <f aca="false">G11+E12+E15</f>
        <v>4</v>
      </c>
    </row>
    <row r="13" customFormat="false" ht="12.75" hidden="false" customHeight="false" outlineLevel="0" collapsed="false">
      <c r="A13" s="141" t="n">
        <f aca="false">IF(ISBLANK('GRUPO B'!$G20),0,IF(ISBLANK('GRUPO B'!$I20),0,1))</f>
        <v>1</v>
      </c>
      <c r="B13" s="141" t="n">
        <f aca="false">IF(E13&lt;G13,1,0)</f>
        <v>1</v>
      </c>
      <c r="C13" s="141" t="n">
        <f aca="false">IF(E13&gt;G13,1,0)</f>
        <v>0</v>
      </c>
      <c r="D13" s="141" t="str">
        <f aca="false">equipos!$D$10</f>
        <v>Irán</v>
      </c>
      <c r="E13" s="141" t="n">
        <f aca="false">'GRUPO B'!G20</f>
        <v>0</v>
      </c>
      <c r="F13" s="141" t="str">
        <f aca="false">equipos!$D$8</f>
        <v>España</v>
      </c>
      <c r="G13" s="141" t="n">
        <f aca="false">'GRUPO B'!I20</f>
        <v>1</v>
      </c>
      <c r="H13" s="141" t="n">
        <f aca="false">IF(G13&gt;E13,1,0)</f>
        <v>1</v>
      </c>
      <c r="I13" s="141" t="n">
        <f aca="false">IF(G13&lt;E13,1,0)</f>
        <v>0</v>
      </c>
      <c r="J13" s="141" t="n">
        <f aca="false">IF(ISBLANK('GRUPO B'!$G20),0,IF(ISBLANK('GRUPO B'!$I20),0,1))</f>
        <v>1</v>
      </c>
      <c r="L13" s="0" t="str">
        <f aca="false">equipos!D10</f>
        <v>Irán</v>
      </c>
      <c r="M13" s="0" t="n">
        <f aca="false">J11+A13+A14</f>
        <v>3</v>
      </c>
      <c r="N13" s="0" t="n">
        <f aca="false">H11+C13+C14</f>
        <v>1</v>
      </c>
      <c r="O13" s="0" t="n">
        <f aca="false">I11+B13+B14</f>
        <v>1</v>
      </c>
      <c r="P13" s="0" t="n">
        <f aca="false">M13-(N13+O13)</f>
        <v>1</v>
      </c>
      <c r="Q13" s="0" t="n">
        <f aca="false">G11+E13+E14</f>
        <v>2</v>
      </c>
      <c r="R13" s="0" t="n">
        <f aca="false">E11+G13+G14</f>
        <v>2</v>
      </c>
    </row>
    <row r="14" customFormat="false" ht="12.75" hidden="false" customHeight="false" outlineLevel="0" collapsed="false">
      <c r="A14" s="141" t="n">
        <f aca="false">IF(ISBLANK('GRUPO B'!$G21),0,IF(ISBLANK('GRUPO B'!$I21),0,1))</f>
        <v>1</v>
      </c>
      <c r="B14" s="141" t="n">
        <f aca="false">IF(E14&lt;G14,1,0)</f>
        <v>0</v>
      </c>
      <c r="C14" s="141" t="n">
        <f aca="false">IF(E14&gt;G14,1,0)</f>
        <v>0</v>
      </c>
      <c r="D14" s="141" t="str">
        <f aca="false">equipos!$D$10</f>
        <v>Irán</v>
      </c>
      <c r="E14" s="141" t="n">
        <f aca="false">'GRUPO B'!G21</f>
        <v>1</v>
      </c>
      <c r="F14" s="141" t="str">
        <f aca="false">equipos!$D$7</f>
        <v>Portugal</v>
      </c>
      <c r="G14" s="141" t="n">
        <f aca="false">'GRUPO B'!I21</f>
        <v>1</v>
      </c>
      <c r="H14" s="141" t="n">
        <f aca="false">IF(G14&gt;E14,1,0)</f>
        <v>0</v>
      </c>
      <c r="I14" s="141" t="n">
        <f aca="false">IF(G14&lt;E14,1,0)</f>
        <v>0</v>
      </c>
      <c r="J14" s="141" t="n">
        <f aca="false">IF(ISBLANK('GRUPO B'!$G21),0,IF(ISBLANK('GRUPO B'!$I21),0,1))</f>
        <v>1</v>
      </c>
    </row>
    <row r="15" customFormat="false" ht="12.75" hidden="false" customHeight="false" outlineLevel="0" collapsed="false">
      <c r="A15" s="141" t="n">
        <f aca="false">IF(ISBLANK('GRUPO B'!$G22),0,IF(ISBLANK('GRUPO B'!$I22),0,1))</f>
        <v>1</v>
      </c>
      <c r="B15" s="141" t="n">
        <f aca="false">IF(E15&lt;G15,1,0)</f>
        <v>0</v>
      </c>
      <c r="C15" s="141" t="n">
        <f aca="false">IF(E15&gt;G15,1,0)</f>
        <v>1</v>
      </c>
      <c r="D15" s="141" t="str">
        <f aca="false">equipos!$D$8</f>
        <v>España</v>
      </c>
      <c r="E15" s="141" t="n">
        <f aca="false">'GRUPO B'!G22</f>
        <v>2</v>
      </c>
      <c r="F15" s="141" t="str">
        <f aca="false">equipos!$D$9</f>
        <v>Marruecos</v>
      </c>
      <c r="G15" s="141" t="n">
        <f aca="false">'GRUPO B'!I22</f>
        <v>0</v>
      </c>
      <c r="H15" s="141" t="n">
        <f aca="false">IF(G15&gt;E15,1,0)</f>
        <v>0</v>
      </c>
      <c r="I15" s="141" t="n">
        <f aca="false">IF(G15&lt;E15,1,0)</f>
        <v>1</v>
      </c>
      <c r="J15" s="141" t="n">
        <f aca="false">IF(ISBLANK('GRUPO B'!$G22),0,IF(ISBLANK('GRUPO B'!$I22),0,1))</f>
        <v>1</v>
      </c>
    </row>
    <row r="16" customFormat="false" ht="12.75" hidden="false" customHeight="false" outlineLevel="0" collapsed="false">
      <c r="A16" s="141"/>
      <c r="B16" s="141"/>
      <c r="C16" s="141"/>
      <c r="D16" s="138" t="s">
        <v>12</v>
      </c>
      <c r="E16" s="138"/>
      <c r="F16" s="138"/>
      <c r="G16" s="138"/>
      <c r="H16" s="141"/>
      <c r="I16" s="141"/>
      <c r="J16" s="141"/>
      <c r="M16" s="140" t="s">
        <v>9</v>
      </c>
      <c r="N16" s="140" t="s">
        <v>154</v>
      </c>
      <c r="O16" s="140" t="s">
        <v>155</v>
      </c>
      <c r="P16" s="140" t="s">
        <v>156</v>
      </c>
      <c r="Q16" s="140" t="s">
        <v>64</v>
      </c>
      <c r="R16" s="140" t="s">
        <v>65</v>
      </c>
    </row>
    <row r="17" customFormat="false" ht="12.75" hidden="false" customHeight="false" outlineLevel="0" collapsed="false">
      <c r="A17" s="141" t="n">
        <f aca="false">IF(ISBLANK('GRUPO C'!$G17),0,IF(ISBLANK('GRUPO C'!$I17),0,1))</f>
        <v>1</v>
      </c>
      <c r="B17" s="141" t="n">
        <f aca="false">IF(E17&lt;G17,1,0)</f>
        <v>0</v>
      </c>
      <c r="C17" s="141" t="n">
        <f aca="false">IF(E17&gt;G17,1,0)</f>
        <v>1</v>
      </c>
      <c r="D17" s="141" t="str">
        <f aca="false">equipos!$D$12</f>
        <v>Francia</v>
      </c>
      <c r="E17" s="141" t="n">
        <f aca="false">'GRUPO C'!G17</f>
        <v>1</v>
      </c>
      <c r="F17" s="141" t="str">
        <f aca="false">equipos!$D$13</f>
        <v>Australia</v>
      </c>
      <c r="G17" s="141" t="n">
        <f aca="false">'GRUPO C'!I17</f>
        <v>0</v>
      </c>
      <c r="H17" s="141" t="n">
        <f aca="false">IF(G17&gt;E17,1,0)</f>
        <v>0</v>
      </c>
      <c r="I17" s="141" t="n">
        <f aca="false">IF(G17&lt;E17,1,0)</f>
        <v>1</v>
      </c>
      <c r="J17" s="141" t="n">
        <f aca="false">IF(ISBLANK('GRUPO C'!$G17),0,IF(ISBLANK('GRUPO C'!$I17),0,1))</f>
        <v>1</v>
      </c>
      <c r="L17" s="141" t="str">
        <f aca="false">equipos!D12</f>
        <v>Francia</v>
      </c>
      <c r="M17" s="0" t="n">
        <f aca="false">A17+A19+J21</f>
        <v>3</v>
      </c>
      <c r="N17" s="0" t="n">
        <f aca="false">C17+C19+H21</f>
        <v>3</v>
      </c>
      <c r="O17" s="0" t="n">
        <f aca="false">B17+B19+I21</f>
        <v>0</v>
      </c>
      <c r="P17" s="0" t="n">
        <f aca="false">M17-(N17+O17)</f>
        <v>0</v>
      </c>
      <c r="Q17" s="0" t="n">
        <f aca="false">E17+E19+G21</f>
        <v>4</v>
      </c>
      <c r="R17" s="0" t="n">
        <f aca="false">G17+G19+E21</f>
        <v>1</v>
      </c>
    </row>
    <row r="18" customFormat="false" ht="12.75" hidden="false" customHeight="false" outlineLevel="0" collapsed="false">
      <c r="A18" s="141" t="n">
        <f aca="false">IF(ISBLANK('GRUPO C'!$G18),0,IF(ISBLANK('GRUPO C'!$I18),0,1))</f>
        <v>1</v>
      </c>
      <c r="B18" s="141" t="n">
        <f aca="false">IF(E18&lt;G18,1,0)</f>
        <v>0</v>
      </c>
      <c r="C18" s="141" t="n">
        <f aca="false">IF(E18&gt;G18,1,0)</f>
        <v>1</v>
      </c>
      <c r="D18" s="141" t="str">
        <f aca="false">equipos!$D$14</f>
        <v>Perú</v>
      </c>
      <c r="E18" s="141" t="n">
        <f aca="false">'GRUPO C'!G18</f>
        <v>1</v>
      </c>
      <c r="F18" s="141" t="str">
        <f aca="false">equipos!$D$15</f>
        <v>Dinamarca</v>
      </c>
      <c r="G18" s="141" t="n">
        <f aca="false">'GRUPO C'!I18</f>
        <v>0</v>
      </c>
      <c r="H18" s="141" t="n">
        <f aca="false">IF(G18&gt;E18,1,0)</f>
        <v>0</v>
      </c>
      <c r="I18" s="141" t="n">
        <f aca="false">IF(G18&lt;E18,1,0)</f>
        <v>1</v>
      </c>
      <c r="J18" s="141" t="n">
        <f aca="false">IF(ISBLANK('GRUPO C'!$G18),0,IF(ISBLANK('GRUPO C'!$I18),0,1))</f>
        <v>1</v>
      </c>
      <c r="L18" s="141" t="str">
        <f aca="false">equipos!D13</f>
        <v>Australia</v>
      </c>
      <c r="M18" s="0" t="n">
        <f aca="false">J17+J20+A22</f>
        <v>3</v>
      </c>
      <c r="N18" s="0" t="n">
        <f aca="false">H17+H20+C22</f>
        <v>2</v>
      </c>
      <c r="O18" s="0" t="n">
        <f aca="false">I17+I20+B22</f>
        <v>1</v>
      </c>
      <c r="P18" s="0" t="n">
        <f aca="false">M18-(N18+O18)</f>
        <v>0</v>
      </c>
      <c r="Q18" s="0" t="n">
        <f aca="false">G17+G20+E22</f>
        <v>2</v>
      </c>
      <c r="R18" s="0" t="n">
        <f aca="false">E17+E20+G22</f>
        <v>1</v>
      </c>
    </row>
    <row r="19" customFormat="false" ht="12.75" hidden="false" customHeight="false" outlineLevel="0" collapsed="false">
      <c r="A19" s="141" t="n">
        <f aca="false">IF(ISBLANK('GRUPO C'!$G19),0,IF(ISBLANK('GRUPO C'!$I19),0,1))</f>
        <v>1</v>
      </c>
      <c r="B19" s="141" t="n">
        <f aca="false">IF(E19&lt;G19,1,0)</f>
        <v>0</v>
      </c>
      <c r="C19" s="141" t="n">
        <f aca="false">IF(E19&gt;G19,1,0)</f>
        <v>1</v>
      </c>
      <c r="D19" s="141" t="str">
        <f aca="false">equipos!$D$12</f>
        <v>Francia</v>
      </c>
      <c r="E19" s="141" t="n">
        <f aca="false">'GRUPO C'!G19</f>
        <v>1</v>
      </c>
      <c r="F19" s="141" t="str">
        <f aca="false">equipos!$D$14</f>
        <v>Perú</v>
      </c>
      <c r="G19" s="141" t="n">
        <f aca="false">'GRUPO C'!I19</f>
        <v>0</v>
      </c>
      <c r="H19" s="141" t="n">
        <f aca="false">IF(G19&gt;E19,1,0)</f>
        <v>0</v>
      </c>
      <c r="I19" s="141" t="n">
        <f aca="false">IF(G19&lt;E19,1,0)</f>
        <v>1</v>
      </c>
      <c r="J19" s="141" t="n">
        <f aca="false">IF(ISBLANK('GRUPO C'!$G19),0,IF(ISBLANK('GRUPO C'!$I19),0,1))</f>
        <v>1</v>
      </c>
      <c r="L19" s="141" t="str">
        <f aca="false">equipos!D14</f>
        <v>Perú</v>
      </c>
      <c r="M19" s="0" t="n">
        <f aca="false">A18+J19+J22</f>
        <v>3</v>
      </c>
      <c r="N19" s="0" t="n">
        <f aca="false">C18+H19+H22</f>
        <v>1</v>
      </c>
      <c r="O19" s="0" t="n">
        <f aca="false">B18+I19+I22</f>
        <v>2</v>
      </c>
      <c r="P19" s="0" t="n">
        <f aca="false">M19-(N19+O19)</f>
        <v>0</v>
      </c>
      <c r="Q19" s="0" t="n">
        <f aca="false">E18+G19+G22</f>
        <v>1</v>
      </c>
      <c r="R19" s="0" t="n">
        <f aca="false">G18+E19+E22</f>
        <v>2</v>
      </c>
    </row>
    <row r="20" customFormat="false" ht="12.75" hidden="false" customHeight="false" outlineLevel="0" collapsed="false">
      <c r="A20" s="141" t="n">
        <f aca="false">IF(ISBLANK('GRUPO C'!$G20),0,IF(ISBLANK('GRUPO C'!$I20),0,1))</f>
        <v>1</v>
      </c>
      <c r="B20" s="141" t="n">
        <f aca="false">IF(E20&lt;G20,1,0)</f>
        <v>1</v>
      </c>
      <c r="C20" s="141" t="n">
        <f aca="false">IF(E20&gt;G20,1,0)</f>
        <v>0</v>
      </c>
      <c r="D20" s="141" t="str">
        <f aca="false">equipos!$D$15</f>
        <v>Dinamarca</v>
      </c>
      <c r="E20" s="141" t="n">
        <f aca="false">'GRUPO C'!G20</f>
        <v>0</v>
      </c>
      <c r="F20" s="141" t="str">
        <f aca="false">equipos!$D$13</f>
        <v>Australia</v>
      </c>
      <c r="G20" s="141" t="n">
        <f aca="false">'GRUPO C'!I20</f>
        <v>1</v>
      </c>
      <c r="H20" s="141" t="n">
        <f aca="false">IF(G20&gt;E20,1,0)</f>
        <v>1</v>
      </c>
      <c r="I20" s="141" t="n">
        <f aca="false">IF(G20&lt;E20,1,0)</f>
        <v>0</v>
      </c>
      <c r="J20" s="141" t="n">
        <f aca="false">IF(ISBLANK('GRUPO C'!$G20),0,IF(ISBLANK('GRUPO C'!$I20),0,1))</f>
        <v>1</v>
      </c>
      <c r="L20" s="141" t="str">
        <f aca="false">equipos!D15</f>
        <v>Dinamarca</v>
      </c>
      <c r="M20" s="0" t="n">
        <f aca="false">J18+A20+A21</f>
        <v>3</v>
      </c>
      <c r="N20" s="0" t="n">
        <f aca="false">H18+C20+C21</f>
        <v>0</v>
      </c>
      <c r="O20" s="0" t="n">
        <f aca="false">I18+B20+B21</f>
        <v>3</v>
      </c>
      <c r="P20" s="0" t="n">
        <f aca="false">M20-(N20+O20)</f>
        <v>0</v>
      </c>
      <c r="Q20" s="0" t="n">
        <f aca="false">G18+E20+E21</f>
        <v>1</v>
      </c>
      <c r="R20" s="0" t="n">
        <f aca="false">E18+G20+G21</f>
        <v>4</v>
      </c>
    </row>
    <row r="21" customFormat="false" ht="12.75" hidden="false" customHeight="false" outlineLevel="0" collapsed="false">
      <c r="A21" s="141" t="n">
        <f aca="false">IF(ISBLANK('GRUPO C'!$G21),0,IF(ISBLANK('GRUPO C'!$I21),0,1))</f>
        <v>1</v>
      </c>
      <c r="B21" s="141" t="n">
        <f aca="false">IF(E21&lt;G21,1,0)</f>
        <v>1</v>
      </c>
      <c r="C21" s="141" t="n">
        <f aca="false">IF(E21&gt;G21,1,0)</f>
        <v>0</v>
      </c>
      <c r="D21" s="141" t="str">
        <f aca="false">equipos!$D$15</f>
        <v>Dinamarca</v>
      </c>
      <c r="E21" s="141" t="n">
        <f aca="false">'GRUPO C'!G21</f>
        <v>1</v>
      </c>
      <c r="F21" s="141" t="str">
        <f aca="false">equipos!$D$12</f>
        <v>Francia</v>
      </c>
      <c r="G21" s="141" t="n">
        <f aca="false">'GRUPO C'!I21</f>
        <v>2</v>
      </c>
      <c r="H21" s="141" t="n">
        <f aca="false">IF(G21&gt;E21,1,0)</f>
        <v>1</v>
      </c>
      <c r="I21" s="141" t="n">
        <f aca="false">IF(G21&lt;E21,1,0)</f>
        <v>0</v>
      </c>
      <c r="J21" s="141" t="n">
        <f aca="false">IF(ISBLANK('GRUPO C'!$G21),0,IF(ISBLANK('GRUPO C'!$I21),0,1))</f>
        <v>1</v>
      </c>
    </row>
    <row r="22" customFormat="false" ht="12.75" hidden="false" customHeight="false" outlineLevel="0" collapsed="false">
      <c r="A22" s="141" t="n">
        <f aca="false">IF(ISBLANK('GRUPO C'!$G22),0,IF(ISBLANK('GRUPO C'!$I22),0,1))</f>
        <v>1</v>
      </c>
      <c r="B22" s="141" t="n">
        <f aca="false">IF(E22&lt;G22,1,0)</f>
        <v>0</v>
      </c>
      <c r="C22" s="141" t="n">
        <f aca="false">IF(E22&gt;G22,1,0)</f>
        <v>1</v>
      </c>
      <c r="D22" s="141" t="str">
        <f aca="false">equipos!$D$13</f>
        <v>Australia</v>
      </c>
      <c r="E22" s="141" t="n">
        <f aca="false">'GRUPO C'!G22</f>
        <v>1</v>
      </c>
      <c r="F22" s="141" t="str">
        <f aca="false">equipos!$D$14</f>
        <v>Perú</v>
      </c>
      <c r="G22" s="141" t="n">
        <f aca="false">'GRUPO C'!I22</f>
        <v>0</v>
      </c>
      <c r="H22" s="141" t="n">
        <f aca="false">IF(G22&gt;E22,1,0)</f>
        <v>0</v>
      </c>
      <c r="I22" s="141" t="n">
        <f aca="false">IF(G22&lt;E22,1,0)</f>
        <v>1</v>
      </c>
      <c r="J22" s="141" t="n">
        <f aca="false">IF(ISBLANK('GRUPO C'!$G22),0,IF(ISBLANK('GRUPO C'!$I22),0,1))</f>
        <v>1</v>
      </c>
    </row>
    <row r="23" customFormat="false" ht="12.75" hidden="false" customHeight="false" outlineLevel="0" collapsed="false">
      <c r="A23" s="141"/>
      <c r="B23" s="141"/>
      <c r="C23" s="141"/>
      <c r="D23" s="138" t="s">
        <v>13</v>
      </c>
      <c r="E23" s="138"/>
      <c r="F23" s="138"/>
      <c r="G23" s="138"/>
      <c r="H23" s="141"/>
      <c r="I23" s="141"/>
      <c r="J23" s="141"/>
      <c r="M23" s="140" t="s">
        <v>9</v>
      </c>
      <c r="N23" s="140" t="s">
        <v>154</v>
      </c>
      <c r="O23" s="140" t="s">
        <v>155</v>
      </c>
      <c r="P23" s="140" t="s">
        <v>156</v>
      </c>
      <c r="Q23" s="140" t="s">
        <v>64</v>
      </c>
      <c r="R23" s="140" t="s">
        <v>65</v>
      </c>
    </row>
    <row r="24" customFormat="false" ht="12.75" hidden="false" customHeight="false" outlineLevel="0" collapsed="false">
      <c r="A24" s="141" t="n">
        <f aca="false">IF(ISBLANK('GRUPO D'!$G17),0,IF(ISBLANK('GRUPO D'!$I17),0,1))</f>
        <v>1</v>
      </c>
      <c r="B24" s="141" t="n">
        <f aca="false">IF(E24&lt;G24,1,0)</f>
        <v>0</v>
      </c>
      <c r="C24" s="141" t="n">
        <f aca="false">IF(E24&gt;G24,1,0)</f>
        <v>1</v>
      </c>
      <c r="D24" s="141" t="str">
        <f aca="false">equipos!$D$17</f>
        <v>Argentina</v>
      </c>
      <c r="E24" s="141" t="n">
        <f aca="false">'GRUPO D'!G17</f>
        <v>2</v>
      </c>
      <c r="F24" s="141" t="str">
        <f aca="false">equipos!$D$18</f>
        <v>Islandia</v>
      </c>
      <c r="G24" s="141" t="n">
        <f aca="false">'GRUPO D'!I17</f>
        <v>0</v>
      </c>
      <c r="H24" s="141" t="n">
        <f aca="false">IF(G24&gt;E24,1,0)</f>
        <v>0</v>
      </c>
      <c r="I24" s="141" t="n">
        <f aca="false">IF(G24&lt;E24,1,0)</f>
        <v>1</v>
      </c>
      <c r="J24" s="141" t="n">
        <f aca="false">IF(ISBLANK('GRUPO D'!$G17),0,IF(ISBLANK('GRUPO D'!$I17),0,1))</f>
        <v>1</v>
      </c>
      <c r="L24" s="141" t="str">
        <f aca="false">equipos!D17</f>
        <v>Argentina</v>
      </c>
      <c r="M24" s="0" t="n">
        <f aca="false">A24+A26+J28</f>
        <v>3</v>
      </c>
      <c r="N24" s="0" t="n">
        <f aca="false">C24+C26+H28</f>
        <v>1</v>
      </c>
      <c r="O24" s="0" t="n">
        <f aca="false">B24+B26+I28</f>
        <v>1</v>
      </c>
      <c r="P24" s="0" t="n">
        <f aca="false">M24-(N24+O24)</f>
        <v>1</v>
      </c>
      <c r="Q24" s="0" t="n">
        <f aca="false">E24+E26+G28</f>
        <v>3</v>
      </c>
      <c r="R24" s="0" t="n">
        <f aca="false">G24+G26+E28</f>
        <v>2</v>
      </c>
    </row>
    <row r="25" customFormat="false" ht="12.75" hidden="false" customHeight="false" outlineLevel="0" collapsed="false">
      <c r="A25" s="141" t="n">
        <f aca="false">IF(ISBLANK('GRUPO D'!$G18),0,IF(ISBLANK('GRUPO D'!$I18),0,1))</f>
        <v>1</v>
      </c>
      <c r="B25" s="141" t="n">
        <f aca="false">IF(E25&lt;G25,1,0)</f>
        <v>0</v>
      </c>
      <c r="C25" s="141" t="n">
        <f aca="false">IF(E25&gt;G25,1,0)</f>
        <v>1</v>
      </c>
      <c r="D25" s="141" t="str">
        <f aca="false">equipos!$D$19</f>
        <v>Croacia</v>
      </c>
      <c r="E25" s="141" t="n">
        <f aca="false">'GRUPO D'!G18</f>
        <v>1</v>
      </c>
      <c r="F25" s="141" t="str">
        <f aca="false">equipos!$D$20</f>
        <v>Nigeria</v>
      </c>
      <c r="G25" s="141" t="n">
        <f aca="false">'GRUPO D'!I18</f>
        <v>0</v>
      </c>
      <c r="H25" s="141" t="n">
        <f aca="false">IF(G25&gt;E25,1,0)</f>
        <v>0</v>
      </c>
      <c r="I25" s="141" t="n">
        <f aca="false">IF(G25&lt;E25,1,0)</f>
        <v>1</v>
      </c>
      <c r="J25" s="141" t="n">
        <f aca="false">IF(ISBLANK('GRUPO D'!$G18),0,IF(ISBLANK('GRUPO D'!$I18),0,1))</f>
        <v>1</v>
      </c>
      <c r="L25" s="141" t="str">
        <f aca="false">equipos!D18</f>
        <v>Islandia</v>
      </c>
      <c r="M25" s="0" t="n">
        <f aca="false">J24+J27+A29</f>
        <v>3</v>
      </c>
      <c r="N25" s="0" t="n">
        <f aca="false">H24+H27+C29</f>
        <v>0</v>
      </c>
      <c r="O25" s="0" t="n">
        <f aca="false">I24+I27+B29</f>
        <v>3</v>
      </c>
      <c r="P25" s="0" t="n">
        <f aca="false">M25-(N25+O25)</f>
        <v>0</v>
      </c>
      <c r="Q25" s="0" t="n">
        <f aca="false">G24+G27+E29</f>
        <v>0</v>
      </c>
      <c r="R25" s="0" t="n">
        <f aca="false">E24+E27+G29</f>
        <v>4</v>
      </c>
    </row>
    <row r="26" customFormat="false" ht="12.75" hidden="false" customHeight="false" outlineLevel="0" collapsed="false">
      <c r="A26" s="141" t="n">
        <f aca="false">IF(ISBLANK('GRUPO D'!$G19),0,IF(ISBLANK('GRUPO D'!$I19),0,1))</f>
        <v>1</v>
      </c>
      <c r="B26" s="141" t="n">
        <f aca="false">IF(E26&lt;G26,1,0)</f>
        <v>1</v>
      </c>
      <c r="C26" s="141" t="n">
        <f aca="false">IF(E26&gt;G26,1,0)</f>
        <v>0</v>
      </c>
      <c r="D26" s="141" t="str">
        <f aca="false">equipos!$D$17</f>
        <v>Argentina</v>
      </c>
      <c r="E26" s="141" t="n">
        <f aca="false">'GRUPO D'!G19</f>
        <v>0</v>
      </c>
      <c r="F26" s="141" t="str">
        <f aca="false">equipos!$D$19</f>
        <v>Croacia</v>
      </c>
      <c r="G26" s="141" t="n">
        <f aca="false">'GRUPO D'!I19</f>
        <v>1</v>
      </c>
      <c r="H26" s="141" t="n">
        <f aca="false">IF(G26&gt;E26,1,0)</f>
        <v>1</v>
      </c>
      <c r="I26" s="141" t="n">
        <f aca="false">IF(G26&lt;E26,1,0)</f>
        <v>0</v>
      </c>
      <c r="J26" s="141" t="n">
        <f aca="false">IF(ISBLANK('GRUPO D'!$G19),0,IF(ISBLANK('GRUPO D'!$I19),0,1))</f>
        <v>1</v>
      </c>
      <c r="L26" s="141" t="str">
        <f aca="false">equipos!D19</f>
        <v>Croacia</v>
      </c>
      <c r="M26" s="0" t="n">
        <f aca="false">A25+J26+J29</f>
        <v>3</v>
      </c>
      <c r="N26" s="0" t="n">
        <f aca="false">C25+H26+H29</f>
        <v>3</v>
      </c>
      <c r="O26" s="0" t="n">
        <f aca="false">B25+I26+I29</f>
        <v>0</v>
      </c>
      <c r="P26" s="0" t="n">
        <f aca="false">M26-(N26+O26)</f>
        <v>0</v>
      </c>
      <c r="Q26" s="0" t="n">
        <f aca="false">E25+G26+G29</f>
        <v>3</v>
      </c>
      <c r="R26" s="0" t="n">
        <f aca="false">G25+E26+E29</f>
        <v>0</v>
      </c>
    </row>
    <row r="27" customFormat="false" ht="12.75" hidden="false" customHeight="false" outlineLevel="0" collapsed="false">
      <c r="A27" s="141" t="n">
        <f aca="false">IF(ISBLANK('GRUPO D'!$G20),0,IF(ISBLANK('GRUPO D'!$I20),0,1))</f>
        <v>1</v>
      </c>
      <c r="B27" s="141" t="n">
        <f aca="false">IF(E27&lt;G27,1,0)</f>
        <v>0</v>
      </c>
      <c r="C27" s="141" t="n">
        <f aca="false">IF(E27&gt;G27,1,0)</f>
        <v>1</v>
      </c>
      <c r="D27" s="141" t="str">
        <f aca="false">equipos!$D$20</f>
        <v>Nigeria</v>
      </c>
      <c r="E27" s="141" t="n">
        <f aca="false">'GRUPO D'!G20</f>
        <v>1</v>
      </c>
      <c r="F27" s="141" t="str">
        <f aca="false">equipos!$D$18</f>
        <v>Islandia</v>
      </c>
      <c r="G27" s="141" t="n">
        <f aca="false">'GRUPO D'!I20</f>
        <v>0</v>
      </c>
      <c r="H27" s="141" t="n">
        <f aca="false">IF(G27&gt;E27,1,0)</f>
        <v>0</v>
      </c>
      <c r="I27" s="141" t="n">
        <f aca="false">IF(G27&lt;E27,1,0)</f>
        <v>1</v>
      </c>
      <c r="J27" s="141" t="n">
        <f aca="false">IF(ISBLANK('GRUPO D'!$G20),0,IF(ISBLANK('GRUPO D'!$I20),0,1))</f>
        <v>1</v>
      </c>
      <c r="L27" s="141" t="str">
        <f aca="false">equipos!D20</f>
        <v>Nigeria</v>
      </c>
      <c r="M27" s="0" t="n">
        <f aca="false">J25+A27+A28</f>
        <v>3</v>
      </c>
      <c r="N27" s="0" t="n">
        <f aca="false">H25+C27+C28</f>
        <v>1</v>
      </c>
      <c r="O27" s="0" t="n">
        <f aca="false">I25+B27+B28</f>
        <v>1</v>
      </c>
      <c r="P27" s="0" t="n">
        <f aca="false">M27-(N27+O27)</f>
        <v>1</v>
      </c>
      <c r="Q27" s="0" t="n">
        <f aca="false">G25+E27+E28</f>
        <v>2</v>
      </c>
      <c r="R27" s="0" t="n">
        <f aca="false">E25+G27+G28</f>
        <v>2</v>
      </c>
    </row>
    <row r="28" customFormat="false" ht="12.75" hidden="false" customHeight="false" outlineLevel="0" collapsed="false">
      <c r="A28" s="141" t="n">
        <f aca="false">IF(ISBLANK('GRUPO D'!$G21),0,IF(ISBLANK('GRUPO D'!$I21),0,1))</f>
        <v>1</v>
      </c>
      <c r="B28" s="141" t="n">
        <f aca="false">IF(E28&lt;G28,1,0)</f>
        <v>0</v>
      </c>
      <c r="C28" s="141" t="n">
        <f aca="false">IF(E28&gt;G28,1,0)</f>
        <v>0</v>
      </c>
      <c r="D28" s="141" t="str">
        <f aca="false">equipos!$D$20</f>
        <v>Nigeria</v>
      </c>
      <c r="E28" s="141" t="n">
        <f aca="false">'GRUPO D'!G21</f>
        <v>1</v>
      </c>
      <c r="F28" s="141" t="str">
        <f aca="false">equipos!$D$17</f>
        <v>Argentina</v>
      </c>
      <c r="G28" s="141" t="n">
        <f aca="false">'GRUPO D'!I21</f>
        <v>1</v>
      </c>
      <c r="H28" s="141" t="n">
        <f aca="false">IF(G28&gt;E28,1,0)</f>
        <v>0</v>
      </c>
      <c r="I28" s="141" t="n">
        <f aca="false">IF(G28&lt;E28,1,0)</f>
        <v>0</v>
      </c>
      <c r="J28" s="141" t="n">
        <f aca="false">IF(ISBLANK('GRUPO D'!$G21),0,IF(ISBLANK('GRUPO D'!$I21),0,1))</f>
        <v>1</v>
      </c>
    </row>
    <row r="29" customFormat="false" ht="12.75" hidden="false" customHeight="false" outlineLevel="0" collapsed="false">
      <c r="A29" s="141" t="n">
        <f aca="false">IF(ISBLANK('GRUPO D'!$G22),0,IF(ISBLANK('GRUPO D'!$I22),0,1))</f>
        <v>1</v>
      </c>
      <c r="B29" s="141" t="n">
        <f aca="false">IF(E29&lt;G29,1,0)</f>
        <v>1</v>
      </c>
      <c r="C29" s="141" t="n">
        <f aca="false">IF(E29&gt;G29,1,0)</f>
        <v>0</v>
      </c>
      <c r="D29" s="141" t="str">
        <f aca="false">equipos!$D$18</f>
        <v>Islandia</v>
      </c>
      <c r="E29" s="141" t="n">
        <f aca="false">'GRUPO D'!G22</f>
        <v>0</v>
      </c>
      <c r="F29" s="141" t="str">
        <f aca="false">equipos!$D$19</f>
        <v>Croacia</v>
      </c>
      <c r="G29" s="141" t="n">
        <f aca="false">'GRUPO D'!I22</f>
        <v>1</v>
      </c>
      <c r="H29" s="141" t="n">
        <f aca="false">IF(G29&gt;E29,1,0)</f>
        <v>1</v>
      </c>
      <c r="I29" s="141" t="n">
        <f aca="false">IF(G29&lt;E29,1,0)</f>
        <v>0</v>
      </c>
      <c r="J29" s="141" t="n">
        <f aca="false">IF(ISBLANK('GRUPO D'!$G22),0,IF(ISBLANK('GRUPO D'!$I22),0,1))</f>
        <v>1</v>
      </c>
    </row>
    <row r="30" customFormat="false" ht="12.75" hidden="false" customHeight="false" outlineLevel="0" collapsed="false">
      <c r="A30" s="141"/>
      <c r="B30" s="141"/>
      <c r="C30" s="141"/>
      <c r="D30" s="138" t="s">
        <v>14</v>
      </c>
      <c r="E30" s="138"/>
      <c r="F30" s="138"/>
      <c r="G30" s="138"/>
      <c r="H30" s="141"/>
      <c r="I30" s="141"/>
      <c r="J30" s="141"/>
      <c r="M30" s="140" t="s">
        <v>9</v>
      </c>
      <c r="N30" s="140" t="s">
        <v>154</v>
      </c>
      <c r="O30" s="140" t="s">
        <v>155</v>
      </c>
      <c r="P30" s="140" t="s">
        <v>156</v>
      </c>
      <c r="Q30" s="140" t="s">
        <v>64</v>
      </c>
      <c r="R30" s="140" t="s">
        <v>65</v>
      </c>
    </row>
    <row r="31" customFormat="false" ht="12.75" hidden="false" customHeight="false" outlineLevel="0" collapsed="false">
      <c r="A31" s="141" t="n">
        <f aca="false">IF(ISBLANK('GRUPO E'!$G17),0,IF(ISBLANK('GRUPO E'!$I17),0,1))</f>
        <v>1</v>
      </c>
      <c r="B31" s="141" t="n">
        <f aca="false">IF(E31&lt;G31,1,0)</f>
        <v>0</v>
      </c>
      <c r="C31" s="141" t="n">
        <f aca="false">IF(E31&gt;G31,1,0)</f>
        <v>1</v>
      </c>
      <c r="D31" s="142" t="str">
        <f aca="false">equipos!$G$2</f>
        <v>Brasil</v>
      </c>
      <c r="E31" s="141" t="n">
        <f aca="false">'GRUPO E'!G17</f>
        <v>2</v>
      </c>
      <c r="F31" s="141" t="str">
        <f aca="false">equipos!$G$3</f>
        <v>Suiza</v>
      </c>
      <c r="G31" s="141" t="n">
        <f aca="false">'GRUPO E'!I17</f>
        <v>0</v>
      </c>
      <c r="H31" s="141" t="n">
        <f aca="false">IF(G31&gt;E31,1,0)</f>
        <v>0</v>
      </c>
      <c r="I31" s="141" t="n">
        <f aca="false">IF(G31&lt;E31,1,0)</f>
        <v>1</v>
      </c>
      <c r="J31" s="141" t="n">
        <f aca="false">IF(ISBLANK('GRUPO E'!$G17),0,IF(ISBLANK('GRUPO E'!$I17),0,1))</f>
        <v>1</v>
      </c>
      <c r="L31" s="142" t="str">
        <f aca="false">equipos!G2</f>
        <v>Brasil</v>
      </c>
      <c r="M31" s="0" t="n">
        <f aca="false">A31+A33+J35</f>
        <v>3</v>
      </c>
      <c r="N31" s="0" t="n">
        <f aca="false">C31+C33+H35</f>
        <v>3</v>
      </c>
      <c r="O31" s="0" t="n">
        <f aca="false">B31+B33+I35</f>
        <v>0</v>
      </c>
      <c r="P31" s="0" t="n">
        <f aca="false">M31-(N31+O31)</f>
        <v>0</v>
      </c>
      <c r="Q31" s="0" t="n">
        <f aca="false">E31+E33+G35</f>
        <v>7</v>
      </c>
      <c r="R31" s="0" t="n">
        <f aca="false">G31+G33+E35</f>
        <v>1</v>
      </c>
    </row>
    <row r="32" customFormat="false" ht="12.75" hidden="false" customHeight="false" outlineLevel="0" collapsed="false">
      <c r="A32" s="141" t="n">
        <f aca="false">IF(ISBLANK('GRUPO E'!$G18),0,IF(ISBLANK('GRUPO E'!$I18),0,1))</f>
        <v>1</v>
      </c>
      <c r="B32" s="141" t="n">
        <f aca="false">IF(E32&lt;G32,1,0)</f>
        <v>1</v>
      </c>
      <c r="C32" s="141" t="n">
        <f aca="false">IF(E32&gt;G32,1,0)</f>
        <v>0</v>
      </c>
      <c r="D32" s="141" t="str">
        <f aca="false">equipos!$G$4</f>
        <v>Costa Rica</v>
      </c>
      <c r="E32" s="141" t="n">
        <f aca="false">'GRUPO E'!G18</f>
        <v>0</v>
      </c>
      <c r="F32" s="141" t="str">
        <f aca="false">equipos!$G$5</f>
        <v>Serbia</v>
      </c>
      <c r="G32" s="141" t="n">
        <f aca="false">'GRUPO E'!I18</f>
        <v>1</v>
      </c>
      <c r="H32" s="141" t="n">
        <f aca="false">IF(G32&gt;E32,1,0)</f>
        <v>1</v>
      </c>
      <c r="I32" s="141" t="n">
        <f aca="false">IF(G32&lt;E32,1,0)</f>
        <v>0</v>
      </c>
      <c r="J32" s="141" t="n">
        <f aca="false">IF(ISBLANK('GRUPO E'!$G18),0,IF(ISBLANK('GRUPO E'!$I18),0,1))</f>
        <v>1</v>
      </c>
      <c r="L32" s="142" t="str">
        <f aca="false">equipos!G3</f>
        <v>Suiza</v>
      </c>
      <c r="M32" s="0" t="n">
        <f aca="false">J31+J34+A36</f>
        <v>3</v>
      </c>
      <c r="N32" s="0" t="n">
        <f aca="false">H31+H34+C36</f>
        <v>1</v>
      </c>
      <c r="O32" s="0" t="n">
        <f aca="false">I31+I34+B36</f>
        <v>1</v>
      </c>
      <c r="P32" s="0" t="n">
        <f aca="false">M32-(N32+O32)</f>
        <v>1</v>
      </c>
      <c r="Q32" s="0" t="n">
        <f aca="false">G31+G34+E36</f>
        <v>2</v>
      </c>
      <c r="R32" s="0" t="n">
        <f aca="false">E31+E34+G36</f>
        <v>3</v>
      </c>
    </row>
    <row r="33" customFormat="false" ht="12.75" hidden="false" customHeight="false" outlineLevel="0" collapsed="false">
      <c r="A33" s="141" t="n">
        <f aca="false">IF(ISBLANK('GRUPO E'!$G19),0,IF(ISBLANK('GRUPO E'!$I19),0,1))</f>
        <v>1</v>
      </c>
      <c r="B33" s="141" t="n">
        <f aca="false">IF(E33&lt;G33,1,0)</f>
        <v>0</v>
      </c>
      <c r="C33" s="141" t="n">
        <f aca="false">IF(E33&gt;G33,1,0)</f>
        <v>1</v>
      </c>
      <c r="D33" s="141" t="str">
        <f aca="false">equipos!$G$2</f>
        <v>Brasil</v>
      </c>
      <c r="E33" s="141" t="n">
        <f aca="false">'GRUPO E'!G19</f>
        <v>3</v>
      </c>
      <c r="F33" s="141" t="str">
        <f aca="false">equipos!$G$4</f>
        <v>Costa Rica</v>
      </c>
      <c r="G33" s="141" t="n">
        <f aca="false">'GRUPO E'!I19</f>
        <v>0</v>
      </c>
      <c r="H33" s="141" t="n">
        <f aca="false">IF(G33&gt;E33,1,0)</f>
        <v>0</v>
      </c>
      <c r="I33" s="141" t="n">
        <f aca="false">IF(G33&lt;E33,1,0)</f>
        <v>1</v>
      </c>
      <c r="J33" s="141" t="n">
        <f aca="false">IF(ISBLANK('GRUPO E'!$G19),0,IF(ISBLANK('GRUPO E'!$I19),0,1))</f>
        <v>1</v>
      </c>
      <c r="L33" s="142" t="str">
        <f aca="false">equipos!G4</f>
        <v>Costa Rica</v>
      </c>
      <c r="M33" s="0" t="n">
        <f aca="false">A32+J33+J36</f>
        <v>3</v>
      </c>
      <c r="N33" s="0" t="n">
        <f aca="false">C32+H33+H36</f>
        <v>0</v>
      </c>
      <c r="O33" s="0" t="n">
        <f aca="false">B32+I33+I36</f>
        <v>2</v>
      </c>
      <c r="P33" s="0" t="n">
        <f aca="false">M33-(N33+O33)</f>
        <v>1</v>
      </c>
      <c r="Q33" s="0" t="n">
        <f aca="false">E32+G33+G36</f>
        <v>1</v>
      </c>
      <c r="R33" s="0" t="n">
        <f aca="false">G32+E33+E36</f>
        <v>5</v>
      </c>
    </row>
    <row r="34" customFormat="false" ht="12.75" hidden="false" customHeight="false" outlineLevel="0" collapsed="false">
      <c r="A34" s="141" t="n">
        <f aca="false">IF(ISBLANK('GRUPO E'!$G20),0,IF(ISBLANK('GRUPO E'!$I20),0,1))</f>
        <v>1</v>
      </c>
      <c r="B34" s="141" t="n">
        <f aca="false">IF(E34&lt;G34,1,0)</f>
        <v>1</v>
      </c>
      <c r="C34" s="141" t="n">
        <f aca="false">IF(E34&gt;G34,1,0)</f>
        <v>0</v>
      </c>
      <c r="D34" s="141" t="str">
        <f aca="false">equipos!$G$5</f>
        <v>Serbia</v>
      </c>
      <c r="E34" s="141" t="n">
        <f aca="false">'GRUPO E'!G20</f>
        <v>0</v>
      </c>
      <c r="F34" s="141" t="str">
        <f aca="false">equipos!$G$3</f>
        <v>Suiza</v>
      </c>
      <c r="G34" s="141" t="n">
        <f aca="false">'GRUPO E'!I20</f>
        <v>1</v>
      </c>
      <c r="H34" s="141" t="n">
        <f aca="false">IF(G34&gt;E34,1,0)</f>
        <v>1</v>
      </c>
      <c r="I34" s="141" t="n">
        <f aca="false">IF(G34&lt;E34,1,0)</f>
        <v>0</v>
      </c>
      <c r="J34" s="141" t="n">
        <f aca="false">IF(ISBLANK('GRUPO E'!$G20),0,IF(ISBLANK('GRUPO E'!$I20),0,1))</f>
        <v>1</v>
      </c>
      <c r="L34" s="142" t="str">
        <f aca="false">equipos!G5</f>
        <v>Serbia</v>
      </c>
      <c r="M34" s="0" t="n">
        <f aca="false">J32+A34+A35</f>
        <v>3</v>
      </c>
      <c r="N34" s="0" t="n">
        <f aca="false">H32+C34+C35</f>
        <v>1</v>
      </c>
      <c r="O34" s="0" t="n">
        <f aca="false">I32+B34+B35</f>
        <v>2</v>
      </c>
      <c r="P34" s="0" t="n">
        <f aca="false">M34-(N34+O34)</f>
        <v>0</v>
      </c>
      <c r="Q34" s="0" t="n">
        <f aca="false">G32+E34+E35</f>
        <v>2</v>
      </c>
      <c r="R34" s="0" t="n">
        <f aca="false">E32+G34+G35</f>
        <v>3</v>
      </c>
    </row>
    <row r="35" customFormat="false" ht="12.75" hidden="false" customHeight="false" outlineLevel="0" collapsed="false">
      <c r="A35" s="141" t="n">
        <f aca="false">IF(ISBLANK('GRUPO E'!$G21),0,IF(ISBLANK('GRUPO E'!$I21),0,1))</f>
        <v>1</v>
      </c>
      <c r="B35" s="141" t="n">
        <f aca="false">IF(E35&lt;G35,1,0)</f>
        <v>1</v>
      </c>
      <c r="C35" s="141" t="n">
        <f aca="false">IF(E35&gt;G35,1,0)</f>
        <v>0</v>
      </c>
      <c r="D35" s="141" t="str">
        <f aca="false">equipos!$G$5</f>
        <v>Serbia</v>
      </c>
      <c r="E35" s="141" t="n">
        <f aca="false">'GRUPO E'!G21</f>
        <v>1</v>
      </c>
      <c r="F35" s="141" t="str">
        <f aca="false">equipos!$G$2</f>
        <v>Brasil</v>
      </c>
      <c r="G35" s="141" t="n">
        <f aca="false">'GRUPO E'!I21</f>
        <v>2</v>
      </c>
      <c r="H35" s="141" t="n">
        <f aca="false">IF(G35&gt;E35,1,0)</f>
        <v>1</v>
      </c>
      <c r="I35" s="141" t="n">
        <f aca="false">IF(G35&lt;E35,1,0)</f>
        <v>0</v>
      </c>
      <c r="J35" s="141" t="n">
        <f aca="false">IF(ISBLANK('GRUPO E'!$G21),0,IF(ISBLANK('GRUPO E'!$I21),0,1))</f>
        <v>1</v>
      </c>
    </row>
    <row r="36" customFormat="false" ht="12.75" hidden="false" customHeight="false" outlineLevel="0" collapsed="false">
      <c r="A36" s="141" t="n">
        <f aca="false">IF(ISBLANK('GRUPO E'!$G22),0,IF(ISBLANK('GRUPO E'!$I22),0,1))</f>
        <v>1</v>
      </c>
      <c r="B36" s="141" t="n">
        <f aca="false">IF(E36&lt;G36,1,0)</f>
        <v>0</v>
      </c>
      <c r="C36" s="141" t="n">
        <f aca="false">IF(E36&gt;G36,1,0)</f>
        <v>0</v>
      </c>
      <c r="D36" s="141" t="str">
        <f aca="false">equipos!$G$3</f>
        <v>Suiza</v>
      </c>
      <c r="E36" s="141" t="n">
        <f aca="false">'GRUPO E'!G22</f>
        <v>1</v>
      </c>
      <c r="F36" s="141" t="str">
        <f aca="false">equipos!$G$4</f>
        <v>Costa Rica</v>
      </c>
      <c r="G36" s="141" t="n">
        <f aca="false">'GRUPO E'!I22</f>
        <v>1</v>
      </c>
      <c r="H36" s="141" t="n">
        <f aca="false">IF(G36&gt;E36,1,0)</f>
        <v>0</v>
      </c>
      <c r="I36" s="141" t="n">
        <f aca="false">IF(G36&lt;E36,1,0)</f>
        <v>0</v>
      </c>
      <c r="J36" s="141" t="n">
        <f aca="false">IF(ISBLANK('GRUPO E'!$G22),0,IF(ISBLANK('GRUPO E'!$I22),0,1))</f>
        <v>1</v>
      </c>
    </row>
    <row r="37" customFormat="false" ht="12.75" hidden="false" customHeight="false" outlineLevel="0" collapsed="false">
      <c r="A37" s="141"/>
      <c r="B37" s="141"/>
      <c r="C37" s="141"/>
      <c r="D37" s="138" t="s">
        <v>15</v>
      </c>
      <c r="E37" s="138"/>
      <c r="F37" s="138"/>
      <c r="G37" s="138"/>
      <c r="H37" s="141"/>
      <c r="I37" s="141"/>
      <c r="J37" s="141"/>
      <c r="M37" s="140" t="s">
        <v>9</v>
      </c>
      <c r="N37" s="140" t="s">
        <v>154</v>
      </c>
      <c r="O37" s="140" t="s">
        <v>155</v>
      </c>
      <c r="P37" s="140" t="s">
        <v>156</v>
      </c>
      <c r="Q37" s="140" t="s">
        <v>64</v>
      </c>
      <c r="R37" s="140" t="s">
        <v>65</v>
      </c>
    </row>
    <row r="38" customFormat="false" ht="12.75" hidden="false" customHeight="false" outlineLevel="0" collapsed="false">
      <c r="A38" s="141" t="n">
        <f aca="false">IF(ISBLANK('GRUPO F'!$G17),0,IF(ISBLANK('GRUPO F'!$I17),0,1))</f>
        <v>1</v>
      </c>
      <c r="B38" s="141" t="n">
        <f aca="false">IF(E38&lt;G38,1,0)</f>
        <v>0</v>
      </c>
      <c r="C38" s="141" t="n">
        <f aca="false">IF(E38&gt;G38,1,0)</f>
        <v>1</v>
      </c>
      <c r="D38" s="141" t="str">
        <f aca="false">equipos!$G$7</f>
        <v>Alemania</v>
      </c>
      <c r="E38" s="141" t="n">
        <f aca="false">'GRUPO F'!G17</f>
        <v>2</v>
      </c>
      <c r="F38" s="141" t="str">
        <f aca="false">equipos!$G$8</f>
        <v>México</v>
      </c>
      <c r="G38" s="141" t="n">
        <f aca="false">'GRUPO F'!I17</f>
        <v>1</v>
      </c>
      <c r="H38" s="141" t="n">
        <f aca="false">IF(G38&gt;E38,1,0)</f>
        <v>0</v>
      </c>
      <c r="I38" s="141" t="n">
        <f aca="false">IF(G38&lt;E38,1,0)</f>
        <v>1</v>
      </c>
      <c r="J38" s="141" t="n">
        <f aca="false">IF(ISBLANK('GRUPO F'!$G17),0,IF(ISBLANK('GRUPO F'!$I17),0,1))</f>
        <v>1</v>
      </c>
      <c r="L38" s="141" t="str">
        <f aca="false">equipos!G7</f>
        <v>Alemania</v>
      </c>
      <c r="M38" s="0" t="n">
        <f aca="false">A38+A40+J42</f>
        <v>3</v>
      </c>
      <c r="N38" s="0" t="n">
        <f aca="false">C38+C40+H42</f>
        <v>3</v>
      </c>
      <c r="O38" s="0" t="n">
        <f aca="false">B38+B40+I42</f>
        <v>0</v>
      </c>
      <c r="P38" s="0" t="n">
        <f aca="false">M38-(N38+O38)</f>
        <v>0</v>
      </c>
      <c r="Q38" s="0" t="n">
        <f aca="false">E38+E40+G42</f>
        <v>6</v>
      </c>
      <c r="R38" s="0" t="n">
        <f aca="false">G38+G40+E42</f>
        <v>2</v>
      </c>
    </row>
    <row r="39" customFormat="false" ht="12.75" hidden="false" customHeight="false" outlineLevel="0" collapsed="false">
      <c r="A39" s="141" t="n">
        <f aca="false">IF(ISBLANK('GRUPO F'!$G18),0,IF(ISBLANK('GRUPO F'!$I18),0,1))</f>
        <v>1</v>
      </c>
      <c r="B39" s="141" t="n">
        <f aca="false">IF(E39&lt;G39,1,0)</f>
        <v>0</v>
      </c>
      <c r="C39" s="141" t="n">
        <f aca="false">IF(E39&gt;G39,1,0)</f>
        <v>1</v>
      </c>
      <c r="D39" s="141" t="str">
        <f aca="false">equipos!$G$9</f>
        <v>Suecia</v>
      </c>
      <c r="E39" s="141" t="n">
        <f aca="false">'GRUPO F'!G18</f>
        <v>2</v>
      </c>
      <c r="F39" s="141" t="str">
        <f aca="false">equipos!$G$10</f>
        <v>Corea</v>
      </c>
      <c r="G39" s="141" t="n">
        <f aca="false">'GRUPO F'!I18</f>
        <v>1</v>
      </c>
      <c r="H39" s="141" t="n">
        <f aca="false">IF(G39&gt;E39,1,0)</f>
        <v>0</v>
      </c>
      <c r="I39" s="141" t="n">
        <f aca="false">IF(G39&lt;E39,1,0)</f>
        <v>1</v>
      </c>
      <c r="J39" s="141" t="n">
        <f aca="false">IF(ISBLANK('GRUPO F'!$G18),0,IF(ISBLANK('GRUPO F'!$I18),0,1))</f>
        <v>1</v>
      </c>
      <c r="L39" s="141" t="str">
        <f aca="false">equipos!G8</f>
        <v>México</v>
      </c>
      <c r="M39" s="0" t="n">
        <f aca="false">J38+J41+A43</f>
        <v>3</v>
      </c>
      <c r="N39" s="0" t="n">
        <f aca="false">H38+H41+C43</f>
        <v>2</v>
      </c>
      <c r="O39" s="0" t="n">
        <f aca="false">I38+I41+B43</f>
        <v>1</v>
      </c>
      <c r="P39" s="0" t="n">
        <f aca="false">M39-(N39+O39)</f>
        <v>0</v>
      </c>
      <c r="Q39" s="0" t="n">
        <f aca="false">G38+G41+E43</f>
        <v>4</v>
      </c>
      <c r="R39" s="0" t="n">
        <f aca="false">E38+E41+G43</f>
        <v>3</v>
      </c>
    </row>
    <row r="40" customFormat="false" ht="12.75" hidden="false" customHeight="false" outlineLevel="0" collapsed="false">
      <c r="A40" s="141" t="n">
        <f aca="false">IF(ISBLANK('GRUPO F'!$G19),0,IF(ISBLANK('GRUPO F'!$I19),0,1))</f>
        <v>1</v>
      </c>
      <c r="B40" s="141" t="n">
        <f aca="false">IF(E40&lt;G40,1,0)</f>
        <v>0</v>
      </c>
      <c r="C40" s="141" t="n">
        <f aca="false">IF(E40&gt;G40,1,0)</f>
        <v>1</v>
      </c>
      <c r="D40" s="141" t="str">
        <f aca="false">equipos!$G$7</f>
        <v>Alemania</v>
      </c>
      <c r="E40" s="141" t="n">
        <f aca="false">'GRUPO F'!G19</f>
        <v>2</v>
      </c>
      <c r="F40" s="141" t="str">
        <f aca="false">equipos!$G$9</f>
        <v>Suecia</v>
      </c>
      <c r="G40" s="141" t="n">
        <f aca="false">'GRUPO F'!I19</f>
        <v>1</v>
      </c>
      <c r="H40" s="141" t="n">
        <f aca="false">IF(G40&gt;E40,1,0)</f>
        <v>0</v>
      </c>
      <c r="I40" s="141" t="n">
        <f aca="false">IF(G40&lt;E40,1,0)</f>
        <v>1</v>
      </c>
      <c r="J40" s="141" t="n">
        <f aca="false">IF(ISBLANK('GRUPO F'!$G19),0,IF(ISBLANK('GRUPO F'!$I19),0,1))</f>
        <v>1</v>
      </c>
      <c r="L40" s="141" t="str">
        <f aca="false">equipos!G9</f>
        <v>Suecia</v>
      </c>
      <c r="M40" s="0" t="n">
        <f aca="false">A39+J40+J43</f>
        <v>3</v>
      </c>
      <c r="N40" s="0" t="n">
        <f aca="false">C39+H40+H43</f>
        <v>1</v>
      </c>
      <c r="O40" s="0" t="n">
        <f aca="false">B39+I40+I43</f>
        <v>2</v>
      </c>
      <c r="P40" s="0" t="n">
        <f aca="false">M40-(N40+O40)</f>
        <v>0</v>
      </c>
      <c r="Q40" s="0" t="n">
        <f aca="false">E39+G40+G43</f>
        <v>4</v>
      </c>
      <c r="R40" s="0" t="n">
        <f aca="false">G39+E40+E43</f>
        <v>5</v>
      </c>
    </row>
    <row r="41" customFormat="false" ht="12.75" hidden="false" customHeight="false" outlineLevel="0" collapsed="false">
      <c r="A41" s="141" t="n">
        <f aca="false">IF(ISBLANK('GRUPO F'!$G20),0,IF(ISBLANK('GRUPO F'!$I20),0,1))</f>
        <v>1</v>
      </c>
      <c r="B41" s="141" t="n">
        <f aca="false">IF(E41&lt;G41,1,0)</f>
        <v>1</v>
      </c>
      <c r="C41" s="141" t="n">
        <f aca="false">IF(E41&gt;G41,1,0)</f>
        <v>0</v>
      </c>
      <c r="D41" s="141" t="str">
        <f aca="false">equipos!$G$10</f>
        <v>Corea</v>
      </c>
      <c r="E41" s="141" t="n">
        <f aca="false">'GRUPO F'!G20</f>
        <v>0</v>
      </c>
      <c r="F41" s="141" t="str">
        <f aca="false">equipos!$G$8</f>
        <v>México</v>
      </c>
      <c r="G41" s="141" t="n">
        <f aca="false">'GRUPO F'!I20</f>
        <v>1</v>
      </c>
      <c r="H41" s="141" t="n">
        <f aca="false">IF(G41&gt;E41,1,0)</f>
        <v>1</v>
      </c>
      <c r="I41" s="141" t="n">
        <f aca="false">IF(G41&lt;E41,1,0)</f>
        <v>0</v>
      </c>
      <c r="J41" s="141" t="n">
        <f aca="false">IF(ISBLANK('GRUPO F'!$G20),0,IF(ISBLANK('GRUPO F'!$I20),0,1))</f>
        <v>1</v>
      </c>
      <c r="L41" s="141" t="str">
        <f aca="false">equipos!G10</f>
        <v>Corea</v>
      </c>
      <c r="M41" s="0" t="n">
        <f aca="false">J39+A41+A42</f>
        <v>3</v>
      </c>
      <c r="N41" s="0" t="n">
        <f aca="false">H39+C41+C42</f>
        <v>0</v>
      </c>
      <c r="O41" s="0" t="n">
        <f aca="false">I39+B41+B42</f>
        <v>3</v>
      </c>
      <c r="P41" s="0" t="n">
        <f aca="false">M41-(N41+O41)</f>
        <v>0</v>
      </c>
      <c r="Q41" s="0" t="n">
        <f aca="false">G39+E41+E42</f>
        <v>1</v>
      </c>
      <c r="R41" s="0" t="n">
        <f aca="false">E39+G41+G42</f>
        <v>5</v>
      </c>
    </row>
    <row r="42" customFormat="false" ht="12.75" hidden="false" customHeight="false" outlineLevel="0" collapsed="false">
      <c r="A42" s="141" t="n">
        <f aca="false">IF(ISBLANK('GRUPO F'!$G21),0,IF(ISBLANK('GRUPO F'!$I21),0,1))</f>
        <v>1</v>
      </c>
      <c r="B42" s="141" t="n">
        <f aca="false">IF(E42&lt;G42,1,0)</f>
        <v>1</v>
      </c>
      <c r="C42" s="141" t="n">
        <f aca="false">IF(E42&gt;G42,1,0)</f>
        <v>0</v>
      </c>
      <c r="D42" s="141" t="str">
        <f aca="false">equipos!$G$10</f>
        <v>Corea</v>
      </c>
      <c r="E42" s="141" t="n">
        <f aca="false">'GRUPO F'!G21</f>
        <v>0</v>
      </c>
      <c r="F42" s="141" t="str">
        <f aca="false">equipos!$G$7</f>
        <v>Alemania</v>
      </c>
      <c r="G42" s="141" t="n">
        <f aca="false">'GRUPO F'!I21</f>
        <v>2</v>
      </c>
      <c r="H42" s="141" t="n">
        <f aca="false">IF(G42&gt;E42,1,0)</f>
        <v>1</v>
      </c>
      <c r="I42" s="141" t="n">
        <f aca="false">IF(G42&lt;E42,1,0)</f>
        <v>0</v>
      </c>
      <c r="J42" s="141" t="n">
        <f aca="false">IF(ISBLANK('GRUPO F'!$G21),0,IF(ISBLANK('GRUPO F'!$I21),0,1))</f>
        <v>1</v>
      </c>
    </row>
    <row r="43" customFormat="false" ht="12.75" hidden="false" customHeight="false" outlineLevel="0" collapsed="false">
      <c r="A43" s="141" t="n">
        <f aca="false">IF(ISBLANK('GRUPO F'!$G22),0,IF(ISBLANK('GRUPO F'!$I22),0,1))</f>
        <v>1</v>
      </c>
      <c r="B43" s="141" t="n">
        <f aca="false">IF(E43&lt;G43,1,0)</f>
        <v>0</v>
      </c>
      <c r="C43" s="141" t="n">
        <f aca="false">IF(E43&gt;G43,1,0)</f>
        <v>1</v>
      </c>
      <c r="D43" s="141" t="str">
        <f aca="false">equipos!$G$8</f>
        <v>México</v>
      </c>
      <c r="E43" s="141" t="n">
        <f aca="false">'GRUPO F'!G22</f>
        <v>2</v>
      </c>
      <c r="F43" s="141" t="str">
        <f aca="false">equipos!$G$9</f>
        <v>Suecia</v>
      </c>
      <c r="G43" s="141" t="n">
        <f aca="false">'GRUPO F'!I22</f>
        <v>1</v>
      </c>
      <c r="H43" s="141" t="n">
        <f aca="false">IF(G43&gt;E43,1,0)</f>
        <v>0</v>
      </c>
      <c r="I43" s="141" t="n">
        <f aca="false">IF(G43&lt;E43,1,0)</f>
        <v>1</v>
      </c>
      <c r="J43" s="141" t="n">
        <f aca="false">IF(ISBLANK('GRUPO F'!$G22),0,IF(ISBLANK('GRUPO F'!$I22),0,1))</f>
        <v>1</v>
      </c>
    </row>
    <row r="44" customFormat="false" ht="12.75" hidden="false" customHeight="false" outlineLevel="0" collapsed="false">
      <c r="A44" s="141"/>
      <c r="B44" s="141"/>
      <c r="C44" s="141"/>
      <c r="D44" s="138" t="s">
        <v>16</v>
      </c>
      <c r="E44" s="138"/>
      <c r="F44" s="138"/>
      <c r="G44" s="138"/>
      <c r="H44" s="141"/>
      <c r="I44" s="141"/>
      <c r="J44" s="141"/>
      <c r="M44" s="140" t="s">
        <v>9</v>
      </c>
      <c r="N44" s="140" t="s">
        <v>154</v>
      </c>
      <c r="O44" s="140" t="s">
        <v>155</v>
      </c>
      <c r="P44" s="140" t="s">
        <v>156</v>
      </c>
      <c r="Q44" s="140" t="s">
        <v>64</v>
      </c>
      <c r="R44" s="140" t="s">
        <v>65</v>
      </c>
    </row>
    <row r="45" customFormat="false" ht="12.75" hidden="false" customHeight="false" outlineLevel="0" collapsed="false">
      <c r="A45" s="141" t="n">
        <f aca="false">IF(ISBLANK('GRUPO G'!$G17),0,IF(ISBLANK('GRUPO G'!$I17),0,1))</f>
        <v>1</v>
      </c>
      <c r="B45" s="141" t="n">
        <f aca="false">IF(E45&lt;G45,1,0)</f>
        <v>0</v>
      </c>
      <c r="C45" s="141" t="n">
        <f aca="false">IF(E45&gt;G45,1,0)</f>
        <v>1</v>
      </c>
      <c r="D45" s="141" t="str">
        <f aca="false">equipos!$G$12</f>
        <v>Bélgica</v>
      </c>
      <c r="E45" s="141" t="n">
        <f aca="false">'GRUPO G'!G17</f>
        <v>2</v>
      </c>
      <c r="F45" s="141" t="str">
        <f aca="false">equipos!$G$13</f>
        <v>Panamá</v>
      </c>
      <c r="G45" s="141" t="n">
        <f aca="false">'GRUPO G'!I17</f>
        <v>1</v>
      </c>
      <c r="H45" s="141" t="n">
        <f aca="false">IF(G45&gt;E45,1,0)</f>
        <v>0</v>
      </c>
      <c r="I45" s="141" t="n">
        <f aca="false">IF(G45&lt;E45,1,0)</f>
        <v>1</v>
      </c>
      <c r="J45" s="141" t="n">
        <f aca="false">IF(ISBLANK('GRUPO G'!$G17),0,IF(ISBLANK('GRUPO G'!$I17),0,1))</f>
        <v>1</v>
      </c>
      <c r="L45" s="141" t="str">
        <f aca="false">equipos!G12</f>
        <v>Bélgica</v>
      </c>
      <c r="M45" s="0" t="n">
        <f aca="false">A45+A47+J49</f>
        <v>3</v>
      </c>
      <c r="N45" s="0" t="n">
        <f aca="false">C45+C47+H49</f>
        <v>2</v>
      </c>
      <c r="O45" s="0" t="n">
        <f aca="false">B45+B47+I49</f>
        <v>0</v>
      </c>
      <c r="P45" s="0" t="n">
        <f aca="false">M45-(N45+O45)</f>
        <v>1</v>
      </c>
      <c r="Q45" s="0" t="n">
        <f aca="false">E45+E47+G49</f>
        <v>4</v>
      </c>
      <c r="R45" s="0" t="n">
        <f aca="false">G45+G47+E49</f>
        <v>2</v>
      </c>
    </row>
    <row r="46" customFormat="false" ht="12.75" hidden="false" customHeight="false" outlineLevel="0" collapsed="false">
      <c r="A46" s="141" t="n">
        <f aca="false">IF(ISBLANK('GRUPO G'!$G18),0,IF(ISBLANK('GRUPO G'!$I18),0,1))</f>
        <v>1</v>
      </c>
      <c r="B46" s="141" t="n">
        <f aca="false">IF(E46&lt;G46,1,0)</f>
        <v>1</v>
      </c>
      <c r="C46" s="141" t="n">
        <f aca="false">IF(E46&gt;G46,1,0)</f>
        <v>0</v>
      </c>
      <c r="D46" s="141" t="str">
        <f aca="false">equipos!$G$14</f>
        <v>Túnez</v>
      </c>
      <c r="E46" s="141" t="n">
        <f aca="false">'GRUPO G'!G18</f>
        <v>0</v>
      </c>
      <c r="F46" s="141" t="str">
        <f aca="false">equipos!$G$15</f>
        <v>Inglaterra</v>
      </c>
      <c r="G46" s="141" t="n">
        <f aca="false">'GRUPO G'!I18</f>
        <v>2</v>
      </c>
      <c r="H46" s="141" t="n">
        <f aca="false">IF(G46&gt;E46,1,0)</f>
        <v>1</v>
      </c>
      <c r="I46" s="141" t="n">
        <f aca="false">IF(G46&lt;E46,1,0)</f>
        <v>0</v>
      </c>
      <c r="J46" s="141" t="n">
        <f aca="false">IF(ISBLANK('GRUPO G'!$G18),0,IF(ISBLANK('GRUPO G'!$I18),0,1))</f>
        <v>1</v>
      </c>
      <c r="L46" s="141" t="str">
        <f aca="false">equipos!G13</f>
        <v>Panamá</v>
      </c>
      <c r="M46" s="0" t="n">
        <f aca="false">J45+J48+A50</f>
        <v>3</v>
      </c>
      <c r="N46" s="0" t="n">
        <f aca="false">H45+H48+C50</f>
        <v>1</v>
      </c>
      <c r="O46" s="0" t="n">
        <f aca="false">I45+I48+B50</f>
        <v>1</v>
      </c>
      <c r="P46" s="0" t="n">
        <f aca="false">M46-(N46+O46)</f>
        <v>1</v>
      </c>
      <c r="Q46" s="0" t="n">
        <f aca="false">G45+G48+E50</f>
        <v>3</v>
      </c>
      <c r="R46" s="0" t="n">
        <f aca="false">E45+E48+G50</f>
        <v>3</v>
      </c>
    </row>
    <row r="47" customFormat="false" ht="12.75" hidden="false" customHeight="false" outlineLevel="0" collapsed="false">
      <c r="A47" s="141" t="n">
        <f aca="false">IF(ISBLANK('GRUPO G'!$G19),0,IF(ISBLANK('GRUPO G'!$I19),0,1))</f>
        <v>1</v>
      </c>
      <c r="B47" s="141" t="n">
        <f aca="false">IF(E47&lt;G47,1,0)</f>
        <v>0</v>
      </c>
      <c r="C47" s="141" t="n">
        <f aca="false">IF(E47&gt;G47,1,0)</f>
        <v>1</v>
      </c>
      <c r="D47" s="141" t="str">
        <f aca="false">equipos!$G$12</f>
        <v>Bélgica</v>
      </c>
      <c r="E47" s="141" t="n">
        <f aca="false">'GRUPO G'!G19</f>
        <v>1</v>
      </c>
      <c r="F47" s="141" t="str">
        <f aca="false">equipos!$G$14</f>
        <v>Túnez</v>
      </c>
      <c r="G47" s="141" t="n">
        <f aca="false">'GRUPO G'!I19</f>
        <v>0</v>
      </c>
      <c r="H47" s="141" t="n">
        <f aca="false">IF(G47&gt;E47,1,0)</f>
        <v>0</v>
      </c>
      <c r="I47" s="141" t="n">
        <f aca="false">IF(G47&lt;E47,1,0)</f>
        <v>1</v>
      </c>
      <c r="J47" s="141" t="n">
        <f aca="false">IF(ISBLANK('GRUPO G'!$G19),0,IF(ISBLANK('GRUPO G'!$I19),0,1))</f>
        <v>1</v>
      </c>
      <c r="L47" s="141" t="str">
        <f aca="false">equipos!G14</f>
        <v>Túnez</v>
      </c>
      <c r="M47" s="0" t="n">
        <f aca="false">A46+J47+J50</f>
        <v>3</v>
      </c>
      <c r="N47" s="0" t="n">
        <f aca="false">C46+H47+H50</f>
        <v>0</v>
      </c>
      <c r="O47" s="0" t="n">
        <f aca="false">B46+I47+I50</f>
        <v>3</v>
      </c>
      <c r="P47" s="0" t="n">
        <f aca="false">M47-(N47+O47)</f>
        <v>0</v>
      </c>
      <c r="Q47" s="0" t="n">
        <f aca="false">E46+G47+G50</f>
        <v>0</v>
      </c>
      <c r="R47" s="0" t="n">
        <f aca="false">G46+E47+E50</f>
        <v>4</v>
      </c>
    </row>
    <row r="48" customFormat="false" ht="12.75" hidden="false" customHeight="false" outlineLevel="0" collapsed="false">
      <c r="A48" s="141" t="n">
        <f aca="false">IF(ISBLANK('GRUPO G'!$G20),0,IF(ISBLANK('GRUPO G'!$I20),0,1))</f>
        <v>1</v>
      </c>
      <c r="B48" s="141" t="n">
        <f aca="false">IF(E48&lt;G48,1,0)</f>
        <v>0</v>
      </c>
      <c r="C48" s="141" t="n">
        <f aca="false">IF(E48&gt;G48,1,0)</f>
        <v>0</v>
      </c>
      <c r="D48" s="141" t="str">
        <f aca="false">equipos!$G$15</f>
        <v>Inglaterra</v>
      </c>
      <c r="E48" s="141" t="n">
        <f aca="false">'GRUPO G'!G20</f>
        <v>1</v>
      </c>
      <c r="F48" s="141" t="str">
        <f aca="false">equipos!$G$13</f>
        <v>Panamá</v>
      </c>
      <c r="G48" s="141" t="n">
        <f aca="false">'GRUPO G'!I20</f>
        <v>1</v>
      </c>
      <c r="H48" s="141" t="n">
        <f aca="false">IF(G48&gt;E48,1,0)</f>
        <v>0</v>
      </c>
      <c r="I48" s="141" t="n">
        <f aca="false">IF(G48&lt;E48,1,0)</f>
        <v>0</v>
      </c>
      <c r="J48" s="141" t="n">
        <f aca="false">IF(ISBLANK('GRUPO G'!$G20),0,IF(ISBLANK('GRUPO G'!$I20),0,1))</f>
        <v>1</v>
      </c>
      <c r="L48" s="141" t="str">
        <f aca="false">equipos!G15</f>
        <v>Inglaterra</v>
      </c>
      <c r="M48" s="0" t="n">
        <f aca="false">J46+A48+A49</f>
        <v>3</v>
      </c>
      <c r="N48" s="0" t="n">
        <f aca="false">H46+C48+C49</f>
        <v>1</v>
      </c>
      <c r="O48" s="0" t="n">
        <f aca="false">I46+B48+B49</f>
        <v>0</v>
      </c>
      <c r="P48" s="0" t="n">
        <f aca="false">M48-(N48+O48)</f>
        <v>2</v>
      </c>
      <c r="Q48" s="0" t="n">
        <f aca="false">G46+E48+E49</f>
        <v>4</v>
      </c>
      <c r="R48" s="0" t="n">
        <f aca="false">E46+G48+G49</f>
        <v>2</v>
      </c>
    </row>
    <row r="49" customFormat="false" ht="12.75" hidden="false" customHeight="false" outlineLevel="0" collapsed="false">
      <c r="A49" s="141" t="n">
        <f aca="false">IF(ISBLANK('GRUPO G'!$G21),0,IF(ISBLANK('GRUPO G'!$I21),0,1))</f>
        <v>1</v>
      </c>
      <c r="B49" s="141" t="n">
        <f aca="false">IF(E49&lt;G49,1,0)</f>
        <v>0</v>
      </c>
      <c r="C49" s="141" t="n">
        <f aca="false">IF(E49&gt;G49,1,0)</f>
        <v>0</v>
      </c>
      <c r="D49" s="141" t="str">
        <f aca="false">equipos!$G$15</f>
        <v>Inglaterra</v>
      </c>
      <c r="E49" s="141" t="n">
        <f aca="false">'GRUPO G'!G21</f>
        <v>1</v>
      </c>
      <c r="F49" s="141" t="str">
        <f aca="false">equipos!$G$12</f>
        <v>Bélgica</v>
      </c>
      <c r="G49" s="141" t="n">
        <f aca="false">'GRUPO G'!I21</f>
        <v>1</v>
      </c>
      <c r="H49" s="141" t="n">
        <f aca="false">IF(G49&gt;E49,1,0)</f>
        <v>0</v>
      </c>
      <c r="I49" s="141" t="n">
        <f aca="false">IF(G49&lt;E49,1,0)</f>
        <v>0</v>
      </c>
      <c r="J49" s="141" t="n">
        <f aca="false">IF(ISBLANK('GRUPO G'!$G21),0,IF(ISBLANK('GRUPO G'!$I21),0,1))</f>
        <v>1</v>
      </c>
    </row>
    <row r="50" customFormat="false" ht="12.75" hidden="false" customHeight="false" outlineLevel="0" collapsed="false">
      <c r="A50" s="141" t="n">
        <f aca="false">IF(ISBLANK('GRUPO G'!$G22),0,IF(ISBLANK('GRUPO G'!$I22),0,1))</f>
        <v>1</v>
      </c>
      <c r="B50" s="141" t="n">
        <f aca="false">IF(E50&lt;G50,1,0)</f>
        <v>0</v>
      </c>
      <c r="C50" s="141" t="n">
        <f aca="false">IF(E50&gt;G50,1,0)</f>
        <v>1</v>
      </c>
      <c r="D50" s="141" t="str">
        <f aca="false">equipos!$G$13</f>
        <v>Panamá</v>
      </c>
      <c r="E50" s="141" t="n">
        <f aca="false">'GRUPO G'!G22</f>
        <v>1</v>
      </c>
      <c r="F50" s="141" t="str">
        <f aca="false">equipos!$G$14</f>
        <v>Túnez</v>
      </c>
      <c r="G50" s="141" t="n">
        <f aca="false">'GRUPO G'!I22</f>
        <v>0</v>
      </c>
      <c r="H50" s="141" t="n">
        <f aca="false">IF(G50&gt;E50,1,0)</f>
        <v>0</v>
      </c>
      <c r="I50" s="141" t="n">
        <f aca="false">IF(G50&lt;E50,1,0)</f>
        <v>1</v>
      </c>
      <c r="J50" s="141" t="n">
        <f aca="false">IF(ISBLANK('GRUPO G'!$G22),0,IF(ISBLANK('GRUPO G'!$I22),0,1))</f>
        <v>1</v>
      </c>
    </row>
    <row r="51" customFormat="false" ht="12.75" hidden="false" customHeight="false" outlineLevel="0" collapsed="false">
      <c r="A51" s="141"/>
      <c r="B51" s="141"/>
      <c r="C51" s="141"/>
      <c r="D51" s="138" t="s">
        <v>17</v>
      </c>
      <c r="E51" s="138"/>
      <c r="F51" s="138"/>
      <c r="G51" s="138"/>
      <c r="H51" s="141"/>
      <c r="I51" s="141"/>
      <c r="J51" s="141"/>
      <c r="M51" s="140" t="s">
        <v>9</v>
      </c>
      <c r="N51" s="140" t="s">
        <v>154</v>
      </c>
      <c r="O51" s="140" t="s">
        <v>155</v>
      </c>
      <c r="P51" s="140" t="s">
        <v>156</v>
      </c>
      <c r="Q51" s="140" t="s">
        <v>64</v>
      </c>
      <c r="R51" s="140" t="s">
        <v>65</v>
      </c>
    </row>
    <row r="52" customFormat="false" ht="12.75" hidden="false" customHeight="false" outlineLevel="0" collapsed="false">
      <c r="A52" s="141" t="n">
        <f aca="false">IF(ISBLANK('GRUPO H'!$G17),0,IF(ISBLANK('GRUPO H'!$I17),0,1))</f>
        <v>1</v>
      </c>
      <c r="B52" s="141" t="n">
        <f aca="false">IF(E52&lt;G52,1,0)</f>
        <v>1</v>
      </c>
      <c r="C52" s="141" t="n">
        <f aca="false">IF(E52&gt;G52,1,0)</f>
        <v>0</v>
      </c>
      <c r="D52" s="141" t="str">
        <f aca="false">equipos!$G$17</f>
        <v>Polonia</v>
      </c>
      <c r="E52" s="141" t="n">
        <f aca="false">'GRUPO H'!G17</f>
        <v>0</v>
      </c>
      <c r="F52" s="141" t="str">
        <f aca="false">equipos!$G$18</f>
        <v>Senegal</v>
      </c>
      <c r="G52" s="141" t="n">
        <f aca="false">'GRUPO H'!I17</f>
        <v>1</v>
      </c>
      <c r="H52" s="141" t="n">
        <f aca="false">IF(G52&gt;E52,1,0)</f>
        <v>1</v>
      </c>
      <c r="I52" s="141" t="n">
        <f aca="false">IF(G52&lt;E52,1,0)</f>
        <v>0</v>
      </c>
      <c r="J52" s="141" t="n">
        <f aca="false">IF(ISBLANK('GRUPO H'!$G17),0,IF(ISBLANK('GRUPO H'!$I17),0,1))</f>
        <v>1</v>
      </c>
      <c r="L52" s="141" t="str">
        <f aca="false">equipos!G17</f>
        <v>Polonia</v>
      </c>
      <c r="M52" s="0" t="n">
        <f aca="false">A52+A54+J56</f>
        <v>3</v>
      </c>
      <c r="N52" s="0" t="n">
        <f aca="false">C52+C54+H56</f>
        <v>0</v>
      </c>
      <c r="O52" s="0" t="n">
        <f aca="false">B52+B54+I56</f>
        <v>2</v>
      </c>
      <c r="P52" s="0" t="n">
        <f aca="false">M52-(N52+O52)</f>
        <v>1</v>
      </c>
      <c r="Q52" s="0" t="n">
        <f aca="false">E52+E54+G56</f>
        <v>2</v>
      </c>
      <c r="R52" s="0" t="n">
        <f aca="false">G52+G54+E56</f>
        <v>4</v>
      </c>
    </row>
    <row r="53" customFormat="false" ht="12.75" hidden="false" customHeight="false" outlineLevel="0" collapsed="false">
      <c r="A53" s="141" t="n">
        <f aca="false">IF(ISBLANK('GRUPO H'!$G18),0,IF(ISBLANK('GRUPO H'!$I18),0,1))</f>
        <v>1</v>
      </c>
      <c r="B53" s="141" t="n">
        <f aca="false">IF(E53&lt;G53,1,0)</f>
        <v>0</v>
      </c>
      <c r="C53" s="141" t="n">
        <f aca="false">IF(E53&gt;G53,1,0)</f>
        <v>1</v>
      </c>
      <c r="D53" s="141" t="str">
        <f aca="false">equipos!$G$19</f>
        <v>Colombia</v>
      </c>
      <c r="E53" s="141" t="n">
        <f aca="false">'GRUPO H'!G18</f>
        <v>2</v>
      </c>
      <c r="F53" s="141" t="str">
        <f aca="false">equipos!$G$20</f>
        <v>Japón</v>
      </c>
      <c r="G53" s="141" t="n">
        <f aca="false">'GRUPO H'!I18</f>
        <v>0</v>
      </c>
      <c r="H53" s="141" t="n">
        <f aca="false">IF(G53&gt;E53,1,0)</f>
        <v>0</v>
      </c>
      <c r="I53" s="141" t="n">
        <f aca="false">IF(G53&lt;E53,1,0)</f>
        <v>1</v>
      </c>
      <c r="J53" s="141" t="n">
        <f aca="false">IF(ISBLANK('GRUPO H'!$G18),0,IF(ISBLANK('GRUPO H'!$I18),0,1))</f>
        <v>1</v>
      </c>
      <c r="L53" s="141" t="str">
        <f aca="false">equipos!G18</f>
        <v>Senegal</v>
      </c>
      <c r="M53" s="0" t="n">
        <f aca="false">J52+J55+A57</f>
        <v>3</v>
      </c>
      <c r="N53" s="0" t="n">
        <f aca="false">H52+H55+C57</f>
        <v>2</v>
      </c>
      <c r="O53" s="0" t="n">
        <f aca="false">I52+I55+B57</f>
        <v>1</v>
      </c>
      <c r="P53" s="0" t="n">
        <f aca="false">M53-(N53+O53)</f>
        <v>0</v>
      </c>
      <c r="Q53" s="0" t="n">
        <f aca="false">G52+G55+E57</f>
        <v>4</v>
      </c>
      <c r="R53" s="0" t="n">
        <f aca="false">E52+E55+G57</f>
        <v>3</v>
      </c>
    </row>
    <row r="54" customFormat="false" ht="12.75" hidden="false" customHeight="false" outlineLevel="0" collapsed="false">
      <c r="A54" s="141" t="n">
        <f aca="false">IF(ISBLANK('GRUPO H'!$G19),0,IF(ISBLANK('GRUPO H'!$I19),0,1))</f>
        <v>1</v>
      </c>
      <c r="B54" s="141" t="n">
        <f aca="false">IF(E54&lt;G54,1,0)</f>
        <v>1</v>
      </c>
      <c r="C54" s="141" t="n">
        <f aca="false">IF(E54&gt;G54,1,0)</f>
        <v>0</v>
      </c>
      <c r="D54" s="141" t="str">
        <f aca="false">equipos!$G$17</f>
        <v>Polonia</v>
      </c>
      <c r="E54" s="141" t="n">
        <f aca="false">'GRUPO H'!G19</f>
        <v>1</v>
      </c>
      <c r="F54" s="141" t="str">
        <f aca="false">equipos!$G$19</f>
        <v>Colombia</v>
      </c>
      <c r="G54" s="141" t="n">
        <f aca="false">'GRUPO H'!I19</f>
        <v>2</v>
      </c>
      <c r="H54" s="141" t="n">
        <f aca="false">IF(G54&gt;E54,1,0)</f>
        <v>1</v>
      </c>
      <c r="I54" s="141" t="n">
        <f aca="false">IF(G54&lt;E54,1,0)</f>
        <v>0</v>
      </c>
      <c r="J54" s="141" t="n">
        <f aca="false">IF(ISBLANK('GRUPO H'!$G19),0,IF(ISBLANK('GRUPO H'!$I19),0,1))</f>
        <v>1</v>
      </c>
      <c r="L54" s="141" t="str">
        <f aca="false">equipos!G19</f>
        <v>Colombia</v>
      </c>
      <c r="M54" s="0" t="n">
        <f aca="false">A53+J54+J57</f>
        <v>3</v>
      </c>
      <c r="N54" s="0" t="n">
        <f aca="false">C53+H54+H57</f>
        <v>3</v>
      </c>
      <c r="O54" s="0" t="n">
        <f aca="false">B53+I54+I57</f>
        <v>0</v>
      </c>
      <c r="P54" s="0" t="n">
        <f aca="false">M54-(N54+O54)</f>
        <v>0</v>
      </c>
      <c r="Q54" s="0" t="n">
        <f aca="false">E53+G54+G57</f>
        <v>6</v>
      </c>
      <c r="R54" s="0" t="n">
        <f aca="false">G53+E54+E57</f>
        <v>2</v>
      </c>
    </row>
    <row r="55" customFormat="false" ht="12.75" hidden="false" customHeight="false" outlineLevel="0" collapsed="false">
      <c r="A55" s="141" t="n">
        <f aca="false">IF(ISBLANK('GRUPO H'!$G20),0,IF(ISBLANK('GRUPO H'!$I20),0,1))</f>
        <v>1</v>
      </c>
      <c r="B55" s="141" t="n">
        <f aca="false">IF(E55&lt;G55,1,0)</f>
        <v>1</v>
      </c>
      <c r="C55" s="141" t="n">
        <f aca="false">IF(E55&gt;G55,1,0)</f>
        <v>0</v>
      </c>
      <c r="D55" s="141" t="str">
        <f aca="false">equipos!$G$20</f>
        <v>Japón</v>
      </c>
      <c r="E55" s="141" t="n">
        <f aca="false">'GRUPO H'!G20</f>
        <v>1</v>
      </c>
      <c r="F55" s="141" t="str">
        <f aca="false">equipos!$G$18</f>
        <v>Senegal</v>
      </c>
      <c r="G55" s="141" t="n">
        <f aca="false">'GRUPO H'!I20</f>
        <v>2</v>
      </c>
      <c r="H55" s="141" t="n">
        <f aca="false">IF(G55&gt;E55,1,0)</f>
        <v>1</v>
      </c>
      <c r="I55" s="141" t="n">
        <f aca="false">IF(G55&lt;E55,1,0)</f>
        <v>0</v>
      </c>
      <c r="J55" s="141" t="n">
        <f aca="false">IF(ISBLANK('GRUPO H'!$G20),0,IF(ISBLANK('GRUPO H'!$I20),0,1))</f>
        <v>1</v>
      </c>
      <c r="L55" s="141" t="str">
        <f aca="false">equipos!G20</f>
        <v>Japón</v>
      </c>
      <c r="M55" s="0" t="n">
        <f aca="false">J53+A55+A56</f>
        <v>3</v>
      </c>
      <c r="N55" s="0" t="n">
        <f aca="false">H53+C55+C56</f>
        <v>0</v>
      </c>
      <c r="O55" s="0" t="n">
        <f aca="false">I53+B55+B56</f>
        <v>2</v>
      </c>
      <c r="P55" s="0" t="n">
        <f aca="false">M55-(N55+O55)</f>
        <v>1</v>
      </c>
      <c r="Q55" s="0" t="n">
        <f aca="false">G53+E55+E56</f>
        <v>2</v>
      </c>
      <c r="R55" s="0" t="n">
        <f aca="false">E53+G55+G56</f>
        <v>5</v>
      </c>
    </row>
    <row r="56" customFormat="false" ht="12.75" hidden="false" customHeight="false" outlineLevel="0" collapsed="false">
      <c r="A56" s="141" t="n">
        <f aca="false">IF(ISBLANK('GRUPO H'!$G21),0,IF(ISBLANK('GRUPO H'!$I21),0,1))</f>
        <v>1</v>
      </c>
      <c r="B56" s="141" t="n">
        <f aca="false">IF(E56&lt;G56,1,0)</f>
        <v>0</v>
      </c>
      <c r="C56" s="141" t="n">
        <f aca="false">IF(E56&gt;G56,1,0)</f>
        <v>0</v>
      </c>
      <c r="D56" s="141" t="str">
        <f aca="false">equipos!$G$20</f>
        <v>Japón</v>
      </c>
      <c r="E56" s="141" t="n">
        <f aca="false">'GRUPO H'!G21</f>
        <v>1</v>
      </c>
      <c r="F56" s="141" t="str">
        <f aca="false">equipos!$G$17</f>
        <v>Polonia</v>
      </c>
      <c r="G56" s="141" t="n">
        <f aca="false">'GRUPO H'!I21</f>
        <v>1</v>
      </c>
      <c r="H56" s="141" t="n">
        <f aca="false">IF(G56&gt;E56,1,0)</f>
        <v>0</v>
      </c>
      <c r="I56" s="141" t="n">
        <f aca="false">IF(G56&lt;E56,1,0)</f>
        <v>0</v>
      </c>
      <c r="J56" s="141" t="n">
        <f aca="false">IF(ISBLANK('GRUPO H'!$G21),0,IF(ISBLANK('GRUPO H'!$I21),0,1))</f>
        <v>1</v>
      </c>
    </row>
    <row r="57" customFormat="false" ht="12.75" hidden="false" customHeight="false" outlineLevel="0" collapsed="false">
      <c r="A57" s="141" t="n">
        <f aca="false">IF(ISBLANK('GRUPO H'!$G22),0,IF(ISBLANK('GRUPO H'!$I22),0,1))</f>
        <v>1</v>
      </c>
      <c r="B57" s="141" t="n">
        <f aca="false">IF(E57&lt;G57,1,0)</f>
        <v>1</v>
      </c>
      <c r="C57" s="141" t="n">
        <f aca="false">IF(E57&gt;G57,1,0)</f>
        <v>0</v>
      </c>
      <c r="D57" s="141" t="str">
        <f aca="false">equipos!$G$18</f>
        <v>Senegal</v>
      </c>
      <c r="E57" s="141" t="n">
        <f aca="false">'GRUPO H'!G22</f>
        <v>1</v>
      </c>
      <c r="F57" s="141" t="str">
        <f aca="false">equipos!$G$19</f>
        <v>Colombia</v>
      </c>
      <c r="G57" s="141" t="n">
        <f aca="false">'GRUPO H'!I22</f>
        <v>2</v>
      </c>
      <c r="H57" s="141" t="n">
        <f aca="false">IF(G57&gt;E57,1,0)</f>
        <v>1</v>
      </c>
      <c r="I57" s="141" t="n">
        <f aca="false">IF(G57&lt;E57,1,0)</f>
        <v>0</v>
      </c>
      <c r="J57" s="141" t="n">
        <f aca="false">IF(ISBLANK('GRUPO H'!$G22),0,IF(ISBLANK('GRUPO H'!$I22),0,1))</f>
        <v>1</v>
      </c>
    </row>
  </sheetData>
  <mergeCells count="9">
    <mergeCell ref="A1:J1"/>
    <mergeCell ref="D2:G2"/>
    <mergeCell ref="D9:G9"/>
    <mergeCell ref="D16:G16"/>
    <mergeCell ref="D23:G23"/>
    <mergeCell ref="D30:G30"/>
    <mergeCell ref="D37:G37"/>
    <mergeCell ref="D44:G44"/>
    <mergeCell ref="D51:G51"/>
  </mergeCells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H4" activeCellId="0" sqref="H4"/>
    </sheetView>
  </sheetViews>
  <sheetFormatPr defaultRowHeight="12.75" zeroHeight="false" outlineLevelRow="0" outlineLevelCol="0"/>
  <cols>
    <col collapsed="false" customWidth="true" hidden="false" outlineLevel="0" max="1025" min="1" style="0" width="10.69"/>
  </cols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N56"/>
  <sheetViews>
    <sheetView showFormulas="false" showGridLines="true" showRowColHeaders="true" showZeros="true" rightToLeft="false" tabSelected="false" showOutlineSymbols="true" defaultGridColor="true" view="normal" topLeftCell="A1" colorId="64" zoomScale="115" zoomScaleNormal="115" zoomScalePageLayoutView="100" workbookViewId="0">
      <pane xSplit="0" ySplit="2" topLeftCell="A3" activePane="bottomLeft" state="frozen"/>
      <selection pane="topLeft" activeCell="A1" activeCellId="0" sqref="A1"/>
      <selection pane="bottomLeft" activeCell="I9" activeCellId="0" sqref="I9"/>
    </sheetView>
  </sheetViews>
  <sheetFormatPr defaultRowHeight="12.75" zeroHeight="false" outlineLevelRow="0" outlineLevelCol="0"/>
  <cols>
    <col collapsed="false" customWidth="true" hidden="false" outlineLevel="0" max="1" min="1" style="5" width="1.41"/>
    <col collapsed="false" customWidth="true" hidden="false" outlineLevel="0" max="2" min="2" style="5" width="25.67"/>
    <col collapsed="false" customWidth="true" hidden="false" outlineLevel="0" max="3" min="3" style="5" width="3.28"/>
    <col collapsed="false" customWidth="true" hidden="false" outlineLevel="0" max="4" min="4" style="5" width="3.41"/>
    <col collapsed="false" customWidth="true" hidden="false" outlineLevel="0" max="5" min="5" style="5" width="25.67"/>
    <col collapsed="false" customWidth="true" hidden="false" outlineLevel="0" max="6" min="6" style="5" width="3.7"/>
    <col collapsed="false" customWidth="true" hidden="false" outlineLevel="0" max="7" min="7" style="5" width="3.41"/>
    <col collapsed="false" customWidth="true" hidden="false" outlineLevel="0" max="8" min="8" style="5" width="25.67"/>
    <col collapsed="false" customWidth="true" hidden="false" outlineLevel="0" max="9" min="9" style="5" width="3.41"/>
    <col collapsed="false" customWidth="true" hidden="false" outlineLevel="0" max="10" min="10" style="5" width="3.56"/>
    <col collapsed="false" customWidth="true" hidden="false" outlineLevel="0" max="11" min="11" style="5" width="25.67"/>
    <col collapsed="false" customWidth="true" hidden="false" outlineLevel="0" max="12" min="12" style="5" width="3.7"/>
    <col collapsed="false" customWidth="true" hidden="false" outlineLevel="0" max="13" min="13" style="5" width="3.56"/>
    <col collapsed="false" customWidth="true" hidden="false" outlineLevel="0" max="14" min="14" style="5" width="28.67"/>
    <col collapsed="false" customWidth="true" hidden="false" outlineLevel="0" max="257" min="15" style="5" width="11.4"/>
    <col collapsed="false" customWidth="true" hidden="false" outlineLevel="0" max="1025" min="258" style="0" width="11.4"/>
  </cols>
  <sheetData>
    <row r="1" customFormat="false" ht="12.75" hidden="false" customHeight="false" outlineLevel="0" collapsed="false">
      <c r="B1" s="0"/>
      <c r="C1" s="0"/>
      <c r="D1" s="0"/>
      <c r="E1" s="0"/>
      <c r="F1" s="0"/>
      <c r="G1" s="0"/>
      <c r="H1" s="0"/>
      <c r="I1" s="0"/>
      <c r="J1" s="0"/>
      <c r="K1" s="0"/>
      <c r="L1" s="0"/>
      <c r="M1" s="0"/>
      <c r="N1" s="0"/>
    </row>
    <row r="2" customFormat="false" ht="20.25" hidden="false" customHeight="false" outlineLevel="0" collapsed="false">
      <c r="B2" s="143" t="s">
        <v>157</v>
      </c>
      <c r="C2" s="143"/>
      <c r="D2" s="143"/>
      <c r="E2" s="143" t="s">
        <v>158</v>
      </c>
      <c r="F2" s="143"/>
      <c r="G2" s="143"/>
      <c r="H2" s="143" t="s">
        <v>159</v>
      </c>
      <c r="I2" s="143"/>
      <c r="J2" s="143"/>
      <c r="K2" s="144" t="s">
        <v>160</v>
      </c>
      <c r="L2" s="144"/>
      <c r="M2" s="144"/>
      <c r="N2" s="143" t="s">
        <v>161</v>
      </c>
    </row>
    <row r="3" customFormat="false" ht="12.75" hidden="false" customHeight="false" outlineLevel="0" collapsed="false">
      <c r="B3" s="0"/>
      <c r="C3" s="5" t="s">
        <v>162</v>
      </c>
      <c r="D3" s="5" t="s">
        <v>63</v>
      </c>
      <c r="E3" s="0"/>
      <c r="F3" s="0"/>
      <c r="G3" s="0"/>
      <c r="H3" s="0"/>
      <c r="I3" s="0"/>
      <c r="J3" s="0"/>
      <c r="K3" s="0"/>
      <c r="L3" s="0"/>
      <c r="M3" s="0"/>
      <c r="N3" s="0"/>
    </row>
    <row r="4" customFormat="false" ht="12.75" hidden="false" customHeight="false" outlineLevel="0" collapsed="false">
      <c r="B4" s="145" t="str">
        <f aca="false">'GRUPO A'!K23</f>
        <v>Rusia</v>
      </c>
      <c r="C4" s="146"/>
      <c r="D4" s="147"/>
      <c r="E4" s="0"/>
      <c r="F4" s="0"/>
      <c r="G4" s="0"/>
      <c r="H4" s="0"/>
      <c r="I4" s="0"/>
      <c r="J4" s="0"/>
      <c r="K4" s="0"/>
      <c r="L4" s="0"/>
      <c r="M4" s="0"/>
      <c r="N4" s="0"/>
    </row>
    <row r="5" customFormat="false" ht="12.75" hidden="false" customHeight="false" outlineLevel="0" collapsed="false">
      <c r="B5" s="148"/>
      <c r="C5" s="24"/>
      <c r="D5" s="24"/>
      <c r="E5" s="149"/>
      <c r="F5" s="24"/>
      <c r="G5" s="0"/>
      <c r="H5" s="0"/>
      <c r="I5" s="0"/>
      <c r="J5" s="0"/>
      <c r="K5" s="0"/>
      <c r="L5" s="0"/>
      <c r="M5" s="0"/>
      <c r="N5" s="0"/>
    </row>
    <row r="6" customFormat="false" ht="12.75" hidden="false" customHeight="false" outlineLevel="0" collapsed="false">
      <c r="B6" s="150" t="n">
        <v>43281</v>
      </c>
      <c r="C6" s="24"/>
      <c r="D6" s="24"/>
      <c r="E6" s="145" t="str">
        <f aca="false">IF(C4="","",IF(C4&gt;C8,B4,IF(C4&lt;C8,B8,IF(D4&gt;D8,B4,IF(D4&lt;D8,B8,"")))))</f>
        <v/>
      </c>
      <c r="F6" s="146"/>
      <c r="G6" s="147"/>
      <c r="H6" s="0"/>
      <c r="I6" s="0"/>
      <c r="J6" s="0"/>
      <c r="K6" s="0"/>
      <c r="L6" s="0"/>
      <c r="M6" s="0"/>
      <c r="N6" s="0"/>
    </row>
    <row r="7" customFormat="false" ht="12.75" hidden="false" customHeight="false" outlineLevel="0" collapsed="false">
      <c r="B7" s="151" t="n">
        <v>0.583333333333333</v>
      </c>
      <c r="C7" s="150"/>
      <c r="D7" s="152"/>
      <c r="E7" s="149"/>
      <c r="F7" s="24"/>
      <c r="G7" s="0"/>
      <c r="H7" s="149"/>
      <c r="I7" s="0"/>
      <c r="J7" s="0"/>
      <c r="K7" s="0"/>
      <c r="L7" s="0"/>
      <c r="M7" s="0"/>
      <c r="N7" s="0"/>
    </row>
    <row r="8" customFormat="false" ht="12.75" hidden="false" customHeight="false" outlineLevel="0" collapsed="false">
      <c r="B8" s="145" t="str">
        <f aca="false">'GRUPO B'!K24</f>
        <v>Portugal</v>
      </c>
      <c r="C8" s="146"/>
      <c r="D8" s="153"/>
      <c r="E8" s="148"/>
      <c r="F8" s="148"/>
      <c r="G8" s="0"/>
      <c r="H8" s="149"/>
      <c r="I8" s="0"/>
      <c r="J8" s="0"/>
      <c r="K8" s="0"/>
      <c r="L8" s="0"/>
      <c r="M8" s="0"/>
      <c r="N8" s="0"/>
    </row>
    <row r="9" customFormat="false" ht="12.75" hidden="false" customHeight="false" outlineLevel="0" collapsed="false">
      <c r="B9" s="0"/>
      <c r="C9" s="0"/>
      <c r="D9" s="0"/>
      <c r="E9" s="150" t="n">
        <v>43287</v>
      </c>
      <c r="F9" s="61"/>
      <c r="G9" s="0"/>
      <c r="H9" s="145" t="str">
        <f aca="false">IF(F6="","",IF(F6&gt;F12,E6,IF(F6&lt;F12,E12,IF(G6&gt;G12,E6,IF(G6&lt;G12,E12,"")))))</f>
        <v/>
      </c>
      <c r="I9" s="146"/>
      <c r="J9" s="147"/>
      <c r="K9" s="0"/>
      <c r="L9" s="0"/>
      <c r="M9" s="0"/>
      <c r="N9" s="0"/>
    </row>
    <row r="10" customFormat="false" ht="12.75" hidden="false" customHeight="false" outlineLevel="0" collapsed="false">
      <c r="B10" s="145" t="str">
        <f aca="false">'GRUPO C'!K23</f>
        <v>Francia</v>
      </c>
      <c r="C10" s="146"/>
      <c r="D10" s="147"/>
      <c r="E10" s="151" t="n">
        <v>0.416666666666667</v>
      </c>
      <c r="F10" s="151"/>
      <c r="G10" s="0"/>
      <c r="H10" s="149"/>
      <c r="I10" s="0"/>
      <c r="J10" s="0"/>
      <c r="K10" s="149"/>
      <c r="L10" s="0"/>
      <c r="M10" s="0"/>
      <c r="N10" s="0"/>
    </row>
    <row r="11" customFormat="false" ht="12.75" hidden="false" customHeight="false" outlineLevel="0" collapsed="false">
      <c r="B11" s="148"/>
      <c r="C11" s="24"/>
      <c r="D11" s="24"/>
      <c r="E11" s="149"/>
      <c r="F11" s="24"/>
      <c r="G11" s="0"/>
      <c r="H11" s="149"/>
      <c r="I11" s="0"/>
      <c r="J11" s="0"/>
      <c r="K11" s="149"/>
      <c r="L11" s="0"/>
      <c r="M11" s="0"/>
      <c r="N11" s="0"/>
    </row>
    <row r="12" customFormat="false" ht="12.75" hidden="false" customHeight="false" outlineLevel="0" collapsed="false">
      <c r="B12" s="150" t="n">
        <v>43281</v>
      </c>
      <c r="C12" s="24"/>
      <c r="D12" s="24"/>
      <c r="E12" s="145" t="str">
        <f aca="false">IF(C10="","",IF(C10&gt;C14,B10,IF(C10&lt;C14,B14,IF(D10&gt;D14,B10,IF(D10&lt;D14,B14,"")))))</f>
        <v/>
      </c>
      <c r="F12" s="146"/>
      <c r="G12" s="153"/>
      <c r="H12" s="0"/>
      <c r="I12" s="0"/>
      <c r="J12" s="0"/>
      <c r="K12" s="149"/>
      <c r="L12" s="0"/>
      <c r="M12" s="0"/>
      <c r="N12" s="0"/>
    </row>
    <row r="13" customFormat="false" ht="12.75" hidden="false" customHeight="false" outlineLevel="0" collapsed="false">
      <c r="B13" s="151" t="n">
        <v>0.416666666666667</v>
      </c>
      <c r="C13" s="0"/>
      <c r="D13" s="152"/>
      <c r="E13" s="149"/>
      <c r="F13" s="24"/>
      <c r="G13" s="0"/>
      <c r="H13" s="0"/>
      <c r="I13" s="0"/>
      <c r="J13" s="0"/>
      <c r="K13" s="149"/>
      <c r="L13" s="0"/>
      <c r="M13" s="0"/>
      <c r="N13" s="0"/>
    </row>
    <row r="14" customFormat="false" ht="12.75" hidden="false" customHeight="false" outlineLevel="0" collapsed="false">
      <c r="B14" s="145" t="str">
        <f aca="false">'GRUPO D'!K24</f>
        <v>Argentina</v>
      </c>
      <c r="C14" s="146"/>
      <c r="D14" s="153"/>
      <c r="E14" s="0"/>
      <c r="F14" s="0"/>
      <c r="G14" s="0"/>
      <c r="H14" s="148"/>
      <c r="I14" s="0"/>
      <c r="J14" s="0"/>
      <c r="K14" s="149"/>
      <c r="L14" s="0"/>
      <c r="M14" s="0"/>
      <c r="N14" s="0"/>
    </row>
    <row r="15" customFormat="false" ht="12.75" hidden="false" customHeight="false" outlineLevel="0" collapsed="false">
      <c r="B15" s="0"/>
      <c r="C15" s="0"/>
      <c r="D15" s="0"/>
      <c r="E15" s="0"/>
      <c r="F15" s="0"/>
      <c r="G15" s="0"/>
      <c r="H15" s="150" t="n">
        <v>43291</v>
      </c>
      <c r="I15" s="0"/>
      <c r="J15" s="0"/>
      <c r="K15" s="145" t="str">
        <f aca="false">IF(I9="","",IF(I9&gt;I21,H9,IF(I9&lt;I21,H21,IF(J9&gt;J21,H9,IF(J9&lt;J21,H21,"")))))</f>
        <v/>
      </c>
      <c r="L15" s="146"/>
      <c r="M15" s="147"/>
      <c r="N15" s="0"/>
    </row>
    <row r="16" customFormat="false" ht="12.75" hidden="false" customHeight="false" outlineLevel="0" collapsed="false">
      <c r="B16" s="145" t="str">
        <f aca="false">'GRUPO E'!K23</f>
        <v>Brasil</v>
      </c>
      <c r="C16" s="146"/>
      <c r="D16" s="147"/>
      <c r="E16" s="0"/>
      <c r="F16" s="0"/>
      <c r="G16" s="0"/>
      <c r="H16" s="151" t="n">
        <v>0.583333333333333</v>
      </c>
      <c r="I16" s="0"/>
      <c r="J16" s="0"/>
      <c r="K16" s="149"/>
      <c r="L16" s="0"/>
      <c r="M16" s="0"/>
      <c r="N16" s="149"/>
    </row>
    <row r="17" customFormat="false" ht="12.75" hidden="false" customHeight="false" outlineLevel="0" collapsed="false">
      <c r="B17" s="148"/>
      <c r="C17" s="24"/>
      <c r="D17" s="24"/>
      <c r="E17" s="149"/>
      <c r="F17" s="24"/>
      <c r="G17" s="0"/>
      <c r="H17" s="0"/>
      <c r="I17" s="0"/>
      <c r="J17" s="0"/>
      <c r="K17" s="149"/>
      <c r="L17" s="0"/>
      <c r="M17" s="0"/>
      <c r="N17" s="149"/>
    </row>
    <row r="18" customFormat="false" ht="12.75" hidden="false" customHeight="false" outlineLevel="0" collapsed="false">
      <c r="B18" s="150" t="n">
        <v>43283</v>
      </c>
      <c r="C18" s="24"/>
      <c r="D18" s="24"/>
      <c r="E18" s="145" t="str">
        <f aca="false">IF(C16="","",IF(C16&gt;C20,B16,IF(C16&lt;C20,B20,IF(D16&gt;D20,B16,IF(D16&lt;D20,B20,"")))))</f>
        <v/>
      </c>
      <c r="F18" s="146"/>
      <c r="G18" s="147"/>
      <c r="H18" s="0"/>
      <c r="I18" s="0"/>
      <c r="J18" s="0"/>
      <c r="K18" s="149"/>
      <c r="L18" s="0"/>
      <c r="M18" s="0"/>
      <c r="N18" s="149"/>
    </row>
    <row r="19" customFormat="false" ht="12.75" hidden="false" customHeight="false" outlineLevel="0" collapsed="false">
      <c r="B19" s="151" t="n">
        <v>0.416666666666667</v>
      </c>
      <c r="C19" s="150"/>
      <c r="D19" s="152"/>
      <c r="E19" s="149"/>
      <c r="F19" s="24"/>
      <c r="G19" s="0"/>
      <c r="H19" s="149"/>
      <c r="I19" s="0"/>
      <c r="J19" s="0"/>
      <c r="K19" s="149"/>
      <c r="L19" s="0"/>
      <c r="M19" s="0"/>
      <c r="N19" s="149"/>
    </row>
    <row r="20" customFormat="false" ht="12.75" hidden="false" customHeight="false" outlineLevel="0" collapsed="false">
      <c r="B20" s="145" t="str">
        <f aca="false">'GRUPO F'!K24</f>
        <v>México</v>
      </c>
      <c r="C20" s="146"/>
      <c r="D20" s="153"/>
      <c r="E20" s="148"/>
      <c r="F20" s="148"/>
      <c r="G20" s="0"/>
      <c r="H20" s="149"/>
      <c r="I20" s="0"/>
      <c r="J20" s="0"/>
      <c r="K20" s="149"/>
      <c r="L20" s="0"/>
      <c r="M20" s="0"/>
      <c r="N20" s="149"/>
    </row>
    <row r="21" customFormat="false" ht="12.75" hidden="false" customHeight="false" outlineLevel="0" collapsed="false">
      <c r="B21" s="0"/>
      <c r="C21" s="0"/>
      <c r="D21" s="0"/>
      <c r="E21" s="150" t="n">
        <v>43287</v>
      </c>
      <c r="F21" s="61"/>
      <c r="G21" s="0"/>
      <c r="H21" s="145" t="str">
        <f aca="false">IF(F18="","",IF(F18&gt;F24,E18,IF(F18&lt;F24,E24,IF(G18&gt;G24,E18,IF(G18&lt;G24,E24,"")))))</f>
        <v/>
      </c>
      <c r="I21" s="146"/>
      <c r="J21" s="153"/>
      <c r="K21" s="0"/>
      <c r="L21" s="0"/>
      <c r="M21" s="0"/>
      <c r="N21" s="149"/>
    </row>
    <row r="22" customFormat="false" ht="12.75" hidden="false" customHeight="false" outlineLevel="0" collapsed="false">
      <c r="B22" s="145" t="str">
        <f aca="false">'GRUPO G'!K23</f>
        <v>Bélgica</v>
      </c>
      <c r="C22" s="146"/>
      <c r="D22" s="147"/>
      <c r="E22" s="151" t="n">
        <v>0.583333333333333</v>
      </c>
      <c r="F22" s="151"/>
      <c r="G22" s="0"/>
      <c r="H22" s="149"/>
      <c r="I22" s="0"/>
      <c r="J22" s="0"/>
      <c r="K22" s="0"/>
      <c r="L22" s="0"/>
      <c r="M22" s="0"/>
      <c r="N22" s="149"/>
    </row>
    <row r="23" customFormat="false" ht="12.75" hidden="false" customHeight="false" outlineLevel="0" collapsed="false">
      <c r="B23" s="148"/>
      <c r="C23" s="24"/>
      <c r="D23" s="24"/>
      <c r="E23" s="149"/>
      <c r="F23" s="24"/>
      <c r="G23" s="0"/>
      <c r="H23" s="149"/>
      <c r="I23" s="0"/>
      <c r="J23" s="0"/>
      <c r="K23" s="0"/>
      <c r="L23" s="0"/>
      <c r="M23" s="0"/>
      <c r="N23" s="149"/>
    </row>
    <row r="24" customFormat="false" ht="12.75" hidden="false" customHeight="false" outlineLevel="0" collapsed="false">
      <c r="B24" s="150" t="n">
        <v>43283</v>
      </c>
      <c r="C24" s="24"/>
      <c r="D24" s="24"/>
      <c r="E24" s="145" t="str">
        <f aca="false">IF(C22="","",IF(C22&gt;C26,B22,IF(C22&lt;C26,B26,IF(D22&gt;D26,B22,IF(D22&lt;D26,B26,"")))))</f>
        <v/>
      </c>
      <c r="F24" s="146"/>
      <c r="G24" s="153"/>
      <c r="H24" s="0"/>
      <c r="I24" s="0"/>
      <c r="J24" s="0"/>
      <c r="K24" s="0"/>
      <c r="L24" s="0"/>
      <c r="M24" s="0"/>
      <c r="N24" s="149"/>
    </row>
    <row r="25" customFormat="false" ht="12.75" hidden="false" customHeight="false" outlineLevel="0" collapsed="false">
      <c r="B25" s="151" t="n">
        <v>0.583333333333333</v>
      </c>
      <c r="C25" s="0"/>
      <c r="D25" s="152"/>
      <c r="E25" s="149"/>
      <c r="F25" s="24"/>
      <c r="G25" s="0"/>
      <c r="H25" s="0"/>
      <c r="I25" s="0"/>
      <c r="J25" s="0"/>
      <c r="K25" s="0"/>
      <c r="L25" s="0"/>
      <c r="M25" s="0"/>
      <c r="N25" s="149"/>
    </row>
    <row r="26" customFormat="false" ht="12.75" hidden="false" customHeight="false" outlineLevel="0" collapsed="false">
      <c r="B26" s="145" t="str">
        <f aca="false">'GRUPO H'!$K$24</f>
        <v>Senegal</v>
      </c>
      <c r="C26" s="146"/>
      <c r="D26" s="153"/>
      <c r="E26" s="0"/>
      <c r="F26" s="0"/>
      <c r="G26" s="0"/>
      <c r="H26" s="0"/>
      <c r="I26" s="0"/>
      <c r="J26" s="0"/>
      <c r="K26" s="148"/>
      <c r="L26" s="0"/>
      <c r="M26" s="0"/>
      <c r="N26" s="149"/>
    </row>
    <row r="27" customFormat="false" ht="20.25" hidden="false" customHeight="false" outlineLevel="0" collapsed="false">
      <c r="B27" s="0"/>
      <c r="C27" s="0"/>
      <c r="D27" s="0"/>
      <c r="E27" s="0"/>
      <c r="F27" s="0"/>
      <c r="G27" s="0"/>
      <c r="H27" s="0"/>
      <c r="I27" s="0"/>
      <c r="J27" s="0"/>
      <c r="K27" s="150" t="n">
        <v>43296</v>
      </c>
      <c r="L27" s="0"/>
      <c r="M27" s="0"/>
      <c r="N27" s="143" t="str">
        <f aca="false">IF(L15="","Campeón del Mundo",IF(L15&gt;L39,K15,IF(L15&lt;L39,K39,IF(M15&gt;M39,K15,IF(M15&lt;M39,K39,"Campeón del Mundo")))))</f>
        <v>Campeón del Mundo</v>
      </c>
    </row>
    <row r="28" customFormat="false" ht="12.75" hidden="false" customHeight="false" outlineLevel="0" collapsed="false">
      <c r="B28" s="145" t="str">
        <f aca="false">'GRUPO B'!K23</f>
        <v>España</v>
      </c>
      <c r="C28" s="146"/>
      <c r="D28" s="147"/>
      <c r="E28" s="0"/>
      <c r="F28" s="0"/>
      <c r="G28" s="0"/>
      <c r="H28" s="0"/>
      <c r="I28" s="0"/>
      <c r="J28" s="0"/>
      <c r="K28" s="151" t="n">
        <v>0.458333333333333</v>
      </c>
      <c r="L28" s="0"/>
      <c r="M28" s="0"/>
      <c r="N28" s="149"/>
    </row>
    <row r="29" customFormat="false" ht="12.75" hidden="false" customHeight="false" outlineLevel="0" collapsed="false">
      <c r="B29" s="148"/>
      <c r="C29" s="24"/>
      <c r="D29" s="24"/>
      <c r="E29" s="149"/>
      <c r="F29" s="24"/>
      <c r="G29" s="0"/>
      <c r="H29" s="0"/>
      <c r="I29" s="0"/>
      <c r="J29" s="0"/>
      <c r="K29" s="0"/>
      <c r="L29" s="0"/>
      <c r="M29" s="0"/>
      <c r="N29" s="149"/>
    </row>
    <row r="30" customFormat="false" ht="12.75" hidden="false" customHeight="false" outlineLevel="0" collapsed="false">
      <c r="B30" s="150" t="n">
        <v>43282</v>
      </c>
      <c r="C30" s="24"/>
      <c r="D30" s="24"/>
      <c r="E30" s="145" t="str">
        <f aca="false">IF(C28="","",IF(C28&gt;C32,B28,IF(C28&lt;C32,B32,IF(D28&gt;D32,B28,IF(D28&lt;D32,B32,"")))))</f>
        <v/>
      </c>
      <c r="F30" s="146"/>
      <c r="G30" s="147"/>
      <c r="H30" s="0"/>
      <c r="I30" s="0"/>
      <c r="J30" s="0"/>
      <c r="K30" s="0"/>
      <c r="L30" s="0"/>
      <c r="M30" s="0"/>
      <c r="N30" s="149"/>
    </row>
    <row r="31" customFormat="false" ht="12.75" hidden="false" customHeight="false" outlineLevel="0" collapsed="false">
      <c r="B31" s="151" t="n">
        <v>0.416666666666667</v>
      </c>
      <c r="C31" s="150"/>
      <c r="D31" s="152"/>
      <c r="E31" s="149"/>
      <c r="F31" s="24"/>
      <c r="G31" s="0"/>
      <c r="H31" s="149"/>
      <c r="I31" s="0"/>
      <c r="J31" s="0"/>
      <c r="K31" s="0"/>
      <c r="L31" s="0"/>
      <c r="M31" s="0"/>
      <c r="N31" s="149"/>
    </row>
    <row r="32" customFormat="false" ht="12.75" hidden="false" customHeight="false" outlineLevel="0" collapsed="false">
      <c r="B32" s="145" t="str">
        <f aca="false">'GRUPO A'!K24</f>
        <v>Uruguay</v>
      </c>
      <c r="C32" s="146"/>
      <c r="D32" s="153"/>
      <c r="E32" s="148"/>
      <c r="F32" s="148"/>
      <c r="G32" s="0"/>
      <c r="H32" s="149"/>
      <c r="I32" s="0"/>
      <c r="J32" s="0"/>
      <c r="K32" s="0"/>
      <c r="L32" s="0"/>
      <c r="M32" s="0"/>
      <c r="N32" s="149"/>
    </row>
    <row r="33" customFormat="false" ht="12.75" hidden="false" customHeight="false" outlineLevel="0" collapsed="false">
      <c r="B33" s="0"/>
      <c r="C33" s="0"/>
      <c r="D33" s="0"/>
      <c r="E33" s="150" t="n">
        <v>43288</v>
      </c>
      <c r="F33" s="61"/>
      <c r="G33" s="0"/>
      <c r="H33" s="145" t="str">
        <f aca="false">IF(F30="","",IF(F30&gt;F36,E30,IF(F30&lt;F36,E36,IF(G30&gt;G36,E30,IF(G30&lt;G36,E36,"")))))</f>
        <v/>
      </c>
      <c r="I33" s="146"/>
      <c r="J33" s="147"/>
      <c r="K33" s="0"/>
      <c r="L33" s="0"/>
      <c r="M33" s="0"/>
      <c r="N33" s="149"/>
    </row>
    <row r="34" customFormat="false" ht="12.75" hidden="false" customHeight="false" outlineLevel="0" collapsed="false">
      <c r="B34" s="145" t="str">
        <f aca="false">'GRUPO D'!K23</f>
        <v>Croacia</v>
      </c>
      <c r="C34" s="146"/>
      <c r="D34" s="147"/>
      <c r="E34" s="151" t="n">
        <v>0.416666666666667</v>
      </c>
      <c r="F34" s="151"/>
      <c r="G34" s="0"/>
      <c r="H34" s="149"/>
      <c r="I34" s="0"/>
      <c r="J34" s="0"/>
      <c r="K34" s="149"/>
      <c r="L34" s="0"/>
      <c r="M34" s="0"/>
      <c r="N34" s="149"/>
    </row>
    <row r="35" customFormat="false" ht="12.75" hidden="false" customHeight="false" outlineLevel="0" collapsed="false">
      <c r="B35" s="148"/>
      <c r="C35" s="24"/>
      <c r="D35" s="24"/>
      <c r="E35" s="149"/>
      <c r="F35" s="24"/>
      <c r="G35" s="0"/>
      <c r="H35" s="149"/>
      <c r="I35" s="0"/>
      <c r="J35" s="0"/>
      <c r="K35" s="149"/>
      <c r="L35" s="0"/>
      <c r="M35" s="0"/>
      <c r="N35" s="149"/>
    </row>
    <row r="36" customFormat="false" ht="12.75" hidden="false" customHeight="false" outlineLevel="0" collapsed="false">
      <c r="B36" s="150" t="n">
        <v>43282</v>
      </c>
      <c r="C36" s="24"/>
      <c r="D36" s="24"/>
      <c r="E36" s="145" t="str">
        <f aca="false">IF(C34="","",IF(C34&gt;C38,B34,IF(C34&lt;C38,B38,IF(D34&gt;D38,B34,IF(D34&lt;D38,B38,"")))))</f>
        <v/>
      </c>
      <c r="F36" s="146"/>
      <c r="G36" s="153"/>
      <c r="H36" s="0"/>
      <c r="I36" s="0"/>
      <c r="J36" s="0"/>
      <c r="K36" s="149"/>
      <c r="L36" s="0"/>
      <c r="M36" s="0"/>
      <c r="N36" s="149"/>
    </row>
    <row r="37" customFormat="false" ht="12.75" hidden="false" customHeight="false" outlineLevel="0" collapsed="false">
      <c r="B37" s="151" t="n">
        <v>0.583333333333333</v>
      </c>
      <c r="C37" s="0"/>
      <c r="D37" s="152"/>
      <c r="E37" s="149"/>
      <c r="F37" s="24"/>
      <c r="G37" s="0"/>
      <c r="H37" s="0"/>
      <c r="I37" s="0"/>
      <c r="J37" s="0"/>
      <c r="K37" s="149"/>
      <c r="L37" s="0"/>
      <c r="M37" s="0"/>
      <c r="N37" s="149"/>
    </row>
    <row r="38" customFormat="false" ht="12.75" hidden="false" customHeight="false" outlineLevel="0" collapsed="false">
      <c r="B38" s="145" t="str">
        <f aca="false">'GRUPO C'!K24</f>
        <v>Australia</v>
      </c>
      <c r="C38" s="146"/>
      <c r="D38" s="153"/>
      <c r="E38" s="0"/>
      <c r="F38" s="0"/>
      <c r="G38" s="0"/>
      <c r="H38" s="148"/>
      <c r="I38" s="0"/>
      <c r="J38" s="0"/>
      <c r="K38" s="149"/>
      <c r="L38" s="0"/>
      <c r="M38" s="0"/>
      <c r="N38" s="149"/>
    </row>
    <row r="39" customFormat="false" ht="12.75" hidden="false" customHeight="false" outlineLevel="0" collapsed="false">
      <c r="B39" s="0"/>
      <c r="C39" s="0"/>
      <c r="D39" s="0"/>
      <c r="E39" s="0"/>
      <c r="F39" s="0"/>
      <c r="G39" s="0"/>
      <c r="H39" s="150" t="n">
        <v>43292</v>
      </c>
      <c r="I39" s="0"/>
      <c r="J39" s="0"/>
      <c r="K39" s="145" t="str">
        <f aca="false">IF(I33="","",IF(I33&gt;I45,H33,IF(I33&lt;I45,H45,IF(J33&gt;J45,H33,IF(J33&lt;J45,H45,"")))))</f>
        <v/>
      </c>
      <c r="L39" s="146"/>
      <c r="M39" s="153"/>
      <c r="N39" s="0"/>
    </row>
    <row r="40" customFormat="false" ht="12.75" hidden="false" customHeight="false" outlineLevel="0" collapsed="false">
      <c r="B40" s="145" t="str">
        <f aca="false">'GRUPO F'!K23</f>
        <v>Alemania</v>
      </c>
      <c r="C40" s="146"/>
      <c r="D40" s="147"/>
      <c r="E40" s="0"/>
      <c r="F40" s="0"/>
      <c r="G40" s="0"/>
      <c r="H40" s="151" t="n">
        <v>0.583333333333333</v>
      </c>
      <c r="I40" s="0"/>
      <c r="J40" s="0"/>
      <c r="K40" s="149"/>
      <c r="L40" s="0"/>
      <c r="M40" s="0"/>
      <c r="N40" s="0"/>
    </row>
    <row r="41" customFormat="false" ht="12.75" hidden="false" customHeight="false" outlineLevel="0" collapsed="false">
      <c r="B41" s="148"/>
      <c r="C41" s="24"/>
      <c r="D41" s="24"/>
      <c r="E41" s="149"/>
      <c r="F41" s="24"/>
      <c r="G41" s="0"/>
      <c r="H41" s="0"/>
      <c r="I41" s="0"/>
      <c r="J41" s="0"/>
      <c r="K41" s="149"/>
      <c r="L41" s="0"/>
      <c r="M41" s="0"/>
      <c r="N41" s="0"/>
    </row>
    <row r="42" customFormat="false" ht="12.75" hidden="false" customHeight="false" outlineLevel="0" collapsed="false">
      <c r="B42" s="150" t="n">
        <v>43284</v>
      </c>
      <c r="C42" s="24"/>
      <c r="D42" s="24"/>
      <c r="E42" s="145" t="str">
        <f aca="false">IF(C40="","",IF(C40&gt;C44,B40,IF(C40&lt;C44,B44,IF(D40&gt;D44,B40,B44))))</f>
        <v/>
      </c>
      <c r="F42" s="146"/>
      <c r="G42" s="147"/>
      <c r="H42" s="0"/>
      <c r="I42" s="0"/>
      <c r="J42" s="0"/>
      <c r="K42" s="149"/>
      <c r="L42" s="0"/>
      <c r="M42" s="0"/>
      <c r="N42" s="0"/>
    </row>
    <row r="43" customFormat="false" ht="12.75" hidden="false" customHeight="false" outlineLevel="0" collapsed="false">
      <c r="B43" s="151" t="n">
        <v>0.416666666666667</v>
      </c>
      <c r="C43" s="150"/>
      <c r="D43" s="152"/>
      <c r="E43" s="149"/>
      <c r="F43" s="24"/>
      <c r="G43" s="0"/>
      <c r="H43" s="149"/>
      <c r="I43" s="0"/>
      <c r="J43" s="0"/>
      <c r="K43" s="149"/>
      <c r="L43" s="0"/>
      <c r="M43" s="0"/>
      <c r="N43" s="0"/>
    </row>
    <row r="44" customFormat="false" ht="12.75" hidden="false" customHeight="false" outlineLevel="0" collapsed="false">
      <c r="B44" s="145" t="str">
        <f aca="false">'GRUPO E'!K24</f>
        <v>Suiza</v>
      </c>
      <c r="C44" s="146"/>
      <c r="D44" s="153"/>
      <c r="E44" s="148"/>
      <c r="F44" s="148"/>
      <c r="G44" s="0"/>
      <c r="H44" s="149"/>
      <c r="I44" s="0"/>
      <c r="J44" s="0"/>
      <c r="K44" s="149"/>
      <c r="L44" s="0"/>
      <c r="M44" s="0"/>
      <c r="N44" s="0"/>
    </row>
    <row r="45" customFormat="false" ht="12.75" hidden="false" customHeight="false" outlineLevel="0" collapsed="false">
      <c r="B45" s="0"/>
      <c r="C45" s="0"/>
      <c r="D45" s="0"/>
      <c r="E45" s="150" t="n">
        <v>43288</v>
      </c>
      <c r="F45" s="61"/>
      <c r="G45" s="0"/>
      <c r="H45" s="145" t="str">
        <f aca="false">IF(F42="","",IF(F42&gt;F48,E42,IF(F42&lt;F48,E48,IF(G42&gt;G48,E42,IF(G42&lt;G48,E48,"")))))</f>
        <v/>
      </c>
      <c r="I45" s="146"/>
      <c r="J45" s="153"/>
      <c r="K45" s="0"/>
      <c r="L45" s="0"/>
      <c r="M45" s="0"/>
      <c r="N45" s="0"/>
    </row>
    <row r="46" customFormat="false" ht="12.75" hidden="false" customHeight="false" outlineLevel="0" collapsed="false">
      <c r="B46" s="145" t="str">
        <f aca="false">'GRUPO H'!K23</f>
        <v>Colombia</v>
      </c>
      <c r="C46" s="146"/>
      <c r="D46" s="147"/>
      <c r="E46" s="151" t="n">
        <v>0.583333333333333</v>
      </c>
      <c r="F46" s="151"/>
      <c r="G46" s="0"/>
      <c r="H46" s="149"/>
      <c r="K46" s="0"/>
      <c r="L46" s="0"/>
      <c r="M46" s="0"/>
      <c r="N46" s="0"/>
    </row>
    <row r="47" customFormat="false" ht="12.75" hidden="false" customHeight="false" outlineLevel="0" collapsed="false">
      <c r="B47" s="148"/>
      <c r="C47" s="24"/>
      <c r="D47" s="24"/>
      <c r="E47" s="149"/>
      <c r="F47" s="24"/>
      <c r="G47" s="0"/>
      <c r="H47" s="149"/>
      <c r="K47" s="0"/>
      <c r="L47" s="0"/>
      <c r="M47" s="0"/>
      <c r="N47" s="0"/>
    </row>
    <row r="48" customFormat="false" ht="16.5" hidden="false" customHeight="true" outlineLevel="0" collapsed="false">
      <c r="B48" s="150" t="n">
        <v>43284</v>
      </c>
      <c r="C48" s="24"/>
      <c r="D48" s="24"/>
      <c r="E48" s="145" t="str">
        <f aca="false">IF(C46="","",IF(C46&gt;C50,B46,IF(C46&lt;C50,B50,IF(D46&gt;D50,B46,B50))))</f>
        <v/>
      </c>
      <c r="F48" s="146"/>
      <c r="G48" s="153"/>
      <c r="K48" s="154" t="s">
        <v>163</v>
      </c>
      <c r="L48" s="154"/>
      <c r="M48" s="154"/>
      <c r="N48" s="154"/>
    </row>
    <row r="49" customFormat="false" ht="12.75" hidden="false" customHeight="false" outlineLevel="0" collapsed="false">
      <c r="B49" s="151" t="n">
        <v>0.583333333333333</v>
      </c>
      <c r="C49" s="0"/>
      <c r="D49" s="152"/>
      <c r="E49" s="149"/>
      <c r="F49" s="24"/>
      <c r="K49" s="0"/>
      <c r="L49" s="0"/>
      <c r="M49" s="0"/>
      <c r="N49" s="0"/>
    </row>
    <row r="50" customFormat="false" ht="12.75" hidden="false" customHeight="false" outlineLevel="0" collapsed="false">
      <c r="B50" s="145" t="str">
        <f aca="false">'GRUPO G'!K24</f>
        <v>Inglaterra</v>
      </c>
      <c r="C50" s="146"/>
      <c r="D50" s="153"/>
      <c r="K50" s="145" t="str">
        <f aca="false">IF(I9="","",IF(I9&lt;I21,H9,IF(I9&gt;I21,H21,IF(J9&lt;J21,H9,H21))))</f>
        <v/>
      </c>
      <c r="L50" s="146"/>
      <c r="M50" s="147"/>
      <c r="N50" s="0"/>
    </row>
    <row r="51" customFormat="false" ht="12.75" hidden="false" customHeight="false" outlineLevel="0" collapsed="false">
      <c r="K51" s="0"/>
      <c r="L51" s="0"/>
      <c r="M51" s="0"/>
      <c r="N51" s="149"/>
    </row>
    <row r="52" customFormat="false" ht="12.75" hidden="false" customHeight="false" outlineLevel="0" collapsed="false">
      <c r="K52" s="148"/>
      <c r="L52" s="0"/>
      <c r="M52" s="0"/>
      <c r="N52" s="149"/>
    </row>
    <row r="53" customFormat="false" ht="23.25" hidden="false" customHeight="false" outlineLevel="0" collapsed="false">
      <c r="K53" s="150" t="n">
        <v>43295</v>
      </c>
      <c r="L53" s="0"/>
      <c r="M53" s="0"/>
      <c r="N53" s="155" t="str">
        <f aca="false">IF(L50="","",IF(L50&gt;L56,K50,IF(L50&lt;L56,K56,IF(M50&gt;M56,K50,IF(M50&lt;M56,K56,"")))))</f>
        <v/>
      </c>
    </row>
    <row r="54" customFormat="false" ht="12.75" hidden="false" customHeight="false" outlineLevel="0" collapsed="false">
      <c r="K54" s="151" t="n">
        <v>0.416666666666667</v>
      </c>
      <c r="L54" s="0"/>
      <c r="M54" s="0"/>
      <c r="N54" s="149"/>
    </row>
    <row r="55" customFormat="false" ht="12.75" hidden="false" customHeight="false" outlineLevel="0" collapsed="false">
      <c r="K55" s="0"/>
      <c r="L55" s="0"/>
      <c r="M55" s="0"/>
      <c r="N55" s="149"/>
    </row>
    <row r="56" customFormat="false" ht="12.75" hidden="false" customHeight="false" outlineLevel="0" collapsed="false">
      <c r="K56" s="145" t="str">
        <f aca="false">IF(I33="","",IF(I33&lt;I45,H33,IF(I33&gt;I45,H45,IF(J33&lt;J45,H33,H45))))</f>
        <v/>
      </c>
      <c r="L56" s="146"/>
      <c r="M56" s="153"/>
    </row>
  </sheetData>
  <sheetProtection sheet="true"/>
  <mergeCells count="5">
    <mergeCell ref="B2:D2"/>
    <mergeCell ref="E2:G2"/>
    <mergeCell ref="H2:J2"/>
    <mergeCell ref="K2:M2"/>
    <mergeCell ref="K48:N48"/>
  </mergeCells>
  <conditionalFormatting sqref="D4 D10 D16 D22 D28 D34 D40 D46">
    <cfRule type="expression" priority="2" aboveAverage="0" equalAverage="0" bottom="0" percent="0" rank="0" text="" dxfId="0">
      <formula>AND(C4&lt;&gt;"",C4=C8)</formula>
    </cfRule>
  </conditionalFormatting>
  <conditionalFormatting sqref="D8 D14 D20 D26 D32 D38 D44 D50">
    <cfRule type="expression" priority="3" aboveAverage="0" equalAverage="0" bottom="0" percent="0" rank="0" text="" dxfId="1">
      <formula>AND(C4&lt;&gt;"",C4=C8)</formula>
    </cfRule>
  </conditionalFormatting>
  <conditionalFormatting sqref="G6 G18 G30 G42 M50">
    <cfRule type="expression" priority="4" aboveAverage="0" equalAverage="0" bottom="0" percent="0" rank="0" text="" dxfId="2">
      <formula>AND(F6&lt;&gt;"",F6=F12)</formula>
    </cfRule>
  </conditionalFormatting>
  <conditionalFormatting sqref="G12 G24 G36 G48 M56">
    <cfRule type="expression" priority="5" aboveAverage="0" equalAverage="0" bottom="0" percent="0" rank="0" text="" dxfId="3">
      <formula>AND(F6&lt;&gt;"",F6=F12)</formula>
    </cfRule>
  </conditionalFormatting>
  <conditionalFormatting sqref="J9 J33">
    <cfRule type="expression" priority="6" aboveAverage="0" equalAverage="0" bottom="0" percent="0" rank="0" text="" dxfId="4">
      <formula>AND(I9&lt;&gt;"",I9=I21)</formula>
    </cfRule>
  </conditionalFormatting>
  <conditionalFormatting sqref="J21 J45">
    <cfRule type="expression" priority="7" aboveAverage="0" equalAverage="0" bottom="0" percent="0" rank="0" text="" dxfId="5">
      <formula>AND(I9&lt;&gt;"",I9=I21)</formula>
    </cfRule>
  </conditionalFormatting>
  <conditionalFormatting sqref="M15">
    <cfRule type="expression" priority="8" aboveAverage="0" equalAverage="0" bottom="0" percent="0" rank="0" text="" dxfId="6">
      <formula>AND(L15&lt;&gt;"",L15=L39)</formula>
    </cfRule>
  </conditionalFormatting>
  <conditionalFormatting sqref="M39">
    <cfRule type="expression" priority="9" aboveAverage="0" equalAverage="0" bottom="0" percent="0" rank="0" text="" dxfId="7">
      <formula>AND(L15&lt;&gt;"",L15=L39)</formula>
    </cfRule>
  </conditionalFormatting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  <picture r:id="rId2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S25"/>
  <sheetViews>
    <sheetView showFormulas="false" showGridLines="false" showRowColHeaders="true" showZeros="true" rightToLeft="false" tabSelected="false" showOutlineSymbols="true" defaultGridColor="true" view="normal" topLeftCell="A1" colorId="64" zoomScale="175" zoomScaleNormal="175" zoomScalePageLayoutView="100" workbookViewId="0">
      <pane xSplit="0" ySplit="25" topLeftCell="A45" activePane="bottomLeft" state="frozen"/>
      <selection pane="topLeft" activeCell="A1" activeCellId="0" sqref="A1"/>
      <selection pane="bottomLeft" activeCell="I23" activeCellId="0" sqref="I23"/>
    </sheetView>
  </sheetViews>
  <sheetFormatPr defaultRowHeight="12.75" zeroHeight="false" outlineLevelRow="0" outlineLevelCol="0"/>
  <cols>
    <col collapsed="false" customWidth="true" hidden="false" outlineLevel="0" max="1" min="1" style="5" width="1.7"/>
    <col collapsed="false" customWidth="true" hidden="false" outlineLevel="0" max="2" min="2" style="5" width="12.4"/>
    <col collapsed="false" customWidth="true" hidden="false" outlineLevel="0" max="3" min="3" style="5" width="5.84"/>
    <col collapsed="false" customWidth="true" hidden="false" outlineLevel="0" max="4" min="4" style="5" width="11.12"/>
    <col collapsed="false" customWidth="true" hidden="false" outlineLevel="0" max="5" min="5" style="5" width="15.27"/>
    <col collapsed="false" customWidth="true" hidden="false" outlineLevel="0" max="6" min="6" style="5" width="10.4"/>
    <col collapsed="false" customWidth="true" hidden="false" outlineLevel="0" max="7" min="7" style="5" width="3.7"/>
    <col collapsed="false" customWidth="true" hidden="false" outlineLevel="0" max="8" min="8" style="5" width="10.84"/>
    <col collapsed="false" customWidth="true" hidden="false" outlineLevel="0" max="9" min="9" style="5" width="3.7"/>
    <col collapsed="false" customWidth="true" hidden="false" outlineLevel="0" max="10" min="10" style="5" width="2.13"/>
    <col collapsed="false" customWidth="true" hidden="false" outlineLevel="0" max="11" min="11" style="5" width="13.4"/>
    <col collapsed="false" customWidth="true" hidden="false" outlineLevel="0" max="19" min="12" style="5" width="5.7"/>
    <col collapsed="false" customWidth="true" hidden="false" outlineLevel="0" max="20" min="20" style="5" width="15.68"/>
    <col collapsed="false" customWidth="true" hidden="false" outlineLevel="0" max="257" min="21" style="5" width="11.4"/>
    <col collapsed="false" customWidth="true" hidden="false" outlineLevel="0" max="1025" min="258" style="0" width="11.4"/>
  </cols>
  <sheetData>
    <row r="1" customFormat="false" ht="23.25" hidden="false" customHeight="false" outlineLevel="0" collapsed="false">
      <c r="B1" s="6" t="s">
        <v>2</v>
      </c>
      <c r="C1" s="0"/>
      <c r="D1" s="7"/>
      <c r="E1" s="8"/>
      <c r="F1" s="0"/>
      <c r="G1" s="0"/>
      <c r="H1" s="0"/>
      <c r="I1" s="0"/>
      <c r="J1" s="0"/>
      <c r="K1" s="0"/>
      <c r="L1" s="0"/>
      <c r="M1" s="0"/>
      <c r="N1" s="0"/>
      <c r="O1" s="0"/>
      <c r="P1" s="0"/>
      <c r="Q1" s="0"/>
      <c r="R1" s="0"/>
      <c r="S1" s="0"/>
    </row>
    <row r="2" customFormat="false" ht="12.75" hidden="false" customHeight="false" outlineLevel="0" collapsed="false">
      <c r="B2" s="9" t="n">
        <f aca="true">TODAY()</f>
        <v>43272</v>
      </c>
      <c r="C2" s="0"/>
      <c r="D2" s="0"/>
      <c r="E2" s="0"/>
      <c r="F2" s="0"/>
      <c r="G2" s="0"/>
      <c r="H2" s="0"/>
      <c r="I2" s="0"/>
      <c r="J2" s="0"/>
      <c r="K2" s="0"/>
      <c r="L2" s="0"/>
      <c r="M2" s="0"/>
      <c r="N2" s="0"/>
      <c r="O2" s="0"/>
      <c r="P2" s="0"/>
      <c r="Q2" s="0"/>
      <c r="R2" s="0"/>
      <c r="S2" s="0"/>
    </row>
    <row r="3" customFormat="false" ht="18" hidden="false" customHeight="false" outlineLevel="0" collapsed="false">
      <c r="B3" s="10" t="s">
        <v>3</v>
      </c>
      <c r="C3" s="11"/>
      <c r="D3" s="12"/>
      <c r="E3" s="11"/>
      <c r="F3" s="0"/>
      <c r="G3" s="0"/>
      <c r="H3" s="0"/>
      <c r="I3" s="0"/>
      <c r="J3" s="0"/>
      <c r="K3" s="0"/>
      <c r="L3" s="0"/>
      <c r="M3" s="0"/>
      <c r="N3" s="0"/>
      <c r="O3" s="0"/>
      <c r="P3" s="0"/>
      <c r="Q3" s="0"/>
      <c r="R3" s="0"/>
      <c r="S3" s="0"/>
    </row>
    <row r="4" customFormat="false" ht="12.75" hidden="false" customHeight="false" outlineLevel="0" collapsed="false">
      <c r="B4" s="13" t="n">
        <f aca="true">NOW()</f>
        <v>43272.6432360708</v>
      </c>
      <c r="C4" s="0"/>
      <c r="D4" s="0"/>
      <c r="E4" s="0"/>
      <c r="F4" s="0"/>
      <c r="G4" s="0"/>
      <c r="H4" s="14"/>
      <c r="I4" s="0"/>
      <c r="J4" s="0"/>
      <c r="K4" s="0"/>
      <c r="L4" s="0"/>
      <c r="M4" s="0"/>
      <c r="N4" s="0"/>
      <c r="O4" s="0"/>
      <c r="P4" s="0"/>
      <c r="Q4" s="0"/>
      <c r="R4" s="0"/>
      <c r="S4" s="0"/>
    </row>
    <row r="5" customFormat="false" ht="12.75" hidden="false" customHeight="false" outlineLevel="0" collapsed="false">
      <c r="B5" s="0"/>
      <c r="C5" s="0"/>
      <c r="D5" s="0"/>
      <c r="E5" s="0"/>
      <c r="F5" s="0"/>
      <c r="G5" s="0"/>
      <c r="H5" s="0"/>
      <c r="I5" s="0"/>
      <c r="J5" s="0"/>
      <c r="K5" s="0"/>
      <c r="L5" s="0"/>
      <c r="M5" s="0"/>
      <c r="N5" s="0"/>
      <c r="O5" s="0"/>
      <c r="P5" s="0"/>
      <c r="Q5" s="0"/>
      <c r="R5" s="0"/>
      <c r="S5" s="0"/>
    </row>
    <row r="6" customFormat="false" ht="12.75" hidden="false" customHeight="false" outlineLevel="0" collapsed="false">
      <c r="B6" s="0"/>
      <c r="C6" s="0"/>
      <c r="D6" s="0"/>
      <c r="E6" s="0"/>
      <c r="F6" s="0"/>
      <c r="G6" s="0"/>
      <c r="H6" s="0"/>
      <c r="I6" s="0"/>
      <c r="J6" s="0"/>
      <c r="K6" s="0"/>
      <c r="L6" s="0"/>
      <c r="M6" s="0"/>
      <c r="N6" s="0"/>
      <c r="O6" s="0"/>
      <c r="P6" s="0"/>
      <c r="Q6" s="0"/>
      <c r="R6" s="0"/>
      <c r="S6" s="0"/>
    </row>
    <row r="7" customFormat="false" ht="12.75" hidden="false" customHeight="false" outlineLevel="0" collapsed="false">
      <c r="B7" s="0"/>
      <c r="C7" s="0"/>
      <c r="D7" s="0"/>
      <c r="E7" s="0"/>
      <c r="F7" s="0"/>
      <c r="G7" s="0"/>
      <c r="H7" s="0"/>
      <c r="I7" s="0"/>
      <c r="J7" s="0"/>
      <c r="K7" s="0"/>
      <c r="L7" s="0"/>
      <c r="M7" s="0"/>
      <c r="N7" s="0"/>
      <c r="O7" s="0"/>
      <c r="P7" s="0"/>
      <c r="Q7" s="0"/>
      <c r="R7" s="0"/>
      <c r="S7" s="0"/>
    </row>
    <row r="8" customFormat="false" ht="12.75" hidden="false" customHeight="false" outlineLevel="0" collapsed="false">
      <c r="B8" s="0"/>
      <c r="C8" s="0"/>
      <c r="D8" s="0"/>
      <c r="E8" s="0"/>
      <c r="F8" s="0"/>
      <c r="G8" s="0"/>
      <c r="H8" s="0"/>
      <c r="I8" s="0"/>
      <c r="J8" s="0"/>
      <c r="K8" s="0"/>
      <c r="L8" s="0"/>
      <c r="M8" s="0"/>
      <c r="N8" s="0"/>
      <c r="O8" s="0"/>
      <c r="P8" s="0"/>
      <c r="Q8" s="0"/>
      <c r="R8" s="0"/>
      <c r="S8" s="0"/>
    </row>
    <row r="9" customFormat="false" ht="12.75" hidden="false" customHeight="false" outlineLevel="0" collapsed="false">
      <c r="B9" s="0"/>
      <c r="C9" s="0"/>
      <c r="D9" s="0"/>
      <c r="E9" s="0"/>
      <c r="F9" s="0"/>
      <c r="G9" s="0"/>
      <c r="H9" s="0"/>
      <c r="I9" s="0"/>
      <c r="J9" s="0"/>
      <c r="K9" s="0"/>
      <c r="L9" s="0"/>
      <c r="M9" s="0"/>
      <c r="N9" s="0"/>
      <c r="O9" s="0"/>
      <c r="P9" s="0"/>
      <c r="Q9" s="0"/>
      <c r="R9" s="0"/>
      <c r="S9" s="0"/>
    </row>
    <row r="10" customFormat="false" ht="12.75" hidden="false" customHeight="false" outlineLevel="0" collapsed="false">
      <c r="B10" s="0"/>
      <c r="C10" s="0"/>
      <c r="D10" s="0"/>
      <c r="E10" s="0"/>
      <c r="F10" s="0"/>
      <c r="G10" s="0"/>
      <c r="H10" s="0"/>
      <c r="I10" s="0"/>
      <c r="J10" s="0"/>
      <c r="K10" s="0"/>
      <c r="L10" s="0"/>
      <c r="M10" s="0"/>
      <c r="N10" s="0"/>
      <c r="O10" s="0"/>
      <c r="P10" s="0"/>
      <c r="Q10" s="0"/>
      <c r="R10" s="0"/>
      <c r="S10" s="0"/>
    </row>
    <row r="11" customFormat="false" ht="12.75" hidden="false" customHeight="false" outlineLevel="0" collapsed="false">
      <c r="B11" s="0"/>
      <c r="C11" s="0"/>
      <c r="D11" s="0"/>
      <c r="E11" s="0"/>
      <c r="F11" s="0"/>
      <c r="G11" s="0"/>
      <c r="H11" s="0"/>
      <c r="I11" s="0"/>
      <c r="J11" s="0"/>
      <c r="K11" s="0"/>
      <c r="L11" s="0"/>
      <c r="M11" s="0"/>
      <c r="N11" s="0"/>
      <c r="O11" s="0"/>
      <c r="P11" s="0"/>
      <c r="Q11" s="0"/>
      <c r="R11" s="0"/>
      <c r="S11" s="0"/>
    </row>
    <row r="12" customFormat="false" ht="12.75" hidden="false" customHeight="true" outlineLevel="0" collapsed="false">
      <c r="B12" s="15" t="s">
        <v>4</v>
      </c>
      <c r="C12" s="15"/>
      <c r="D12" s="15"/>
      <c r="E12" s="16"/>
      <c r="F12" s="16"/>
      <c r="G12" s="0"/>
      <c r="H12" s="0"/>
      <c r="I12" s="0"/>
      <c r="J12" s="0"/>
      <c r="K12" s="0"/>
      <c r="L12" s="0"/>
      <c r="M12" s="0"/>
      <c r="N12" s="0"/>
      <c r="O12" s="0"/>
      <c r="P12" s="0"/>
      <c r="Q12" s="0"/>
      <c r="R12" s="0"/>
      <c r="S12" s="0"/>
    </row>
    <row r="13" customFormat="false" ht="13.5" hidden="false" customHeight="true" outlineLevel="0" collapsed="false">
      <c r="B13" s="15"/>
      <c r="C13" s="15"/>
      <c r="D13" s="15"/>
      <c r="E13" s="16"/>
      <c r="F13" s="16"/>
      <c r="G13" s="0"/>
      <c r="H13" s="0"/>
      <c r="I13" s="0"/>
      <c r="J13" s="0"/>
      <c r="K13" s="0"/>
      <c r="L13" s="0"/>
      <c r="M13" s="0"/>
      <c r="N13" s="0"/>
      <c r="O13" s="0"/>
      <c r="P13" s="0"/>
      <c r="Q13" s="0"/>
      <c r="R13" s="0"/>
      <c r="S13" s="0"/>
    </row>
    <row r="14" customFormat="false" ht="12.75" hidden="false" customHeight="true" outlineLevel="0" collapsed="false">
      <c r="B14" s="15"/>
      <c r="C14" s="15"/>
      <c r="D14" s="15"/>
      <c r="E14" s="16"/>
      <c r="F14" s="16"/>
      <c r="G14" s="0"/>
      <c r="H14" s="0"/>
      <c r="I14" s="0"/>
      <c r="J14" s="0"/>
      <c r="K14" s="0"/>
      <c r="L14" s="0"/>
      <c r="M14" s="0"/>
      <c r="N14" s="0"/>
      <c r="O14" s="0"/>
      <c r="P14" s="0"/>
      <c r="Q14" s="0"/>
      <c r="R14" s="0"/>
      <c r="S14" s="0"/>
    </row>
    <row r="15" customFormat="false" ht="12.75" hidden="false" customHeight="false" outlineLevel="0" collapsed="false">
      <c r="B15" s="0"/>
      <c r="C15" s="0"/>
      <c r="D15" s="0"/>
      <c r="E15" s="0"/>
      <c r="F15" s="0"/>
      <c r="G15" s="0"/>
      <c r="H15" s="0"/>
      <c r="I15" s="0"/>
      <c r="J15" s="0"/>
      <c r="K15" s="0"/>
      <c r="L15" s="0"/>
      <c r="M15" s="0"/>
      <c r="N15" s="0"/>
      <c r="O15" s="0"/>
      <c r="P15" s="0"/>
      <c r="Q15" s="0"/>
      <c r="R15" s="0"/>
      <c r="S15" s="0"/>
    </row>
    <row r="16" customFormat="false" ht="12.75" hidden="false" customHeight="false" outlineLevel="0" collapsed="false">
      <c r="B16" s="17" t="s">
        <v>5</v>
      </c>
      <c r="C16" s="18" t="s">
        <v>6</v>
      </c>
      <c r="D16" s="19"/>
      <c r="E16" s="19" t="s">
        <v>7</v>
      </c>
      <c r="F16" s="20" t="s">
        <v>8</v>
      </c>
      <c r="G16" s="20"/>
      <c r="H16" s="20"/>
      <c r="I16" s="20"/>
      <c r="J16" s="0"/>
      <c r="K16" s="17" t="str">
        <f aca="false">'Primera Ronda'!K3</f>
        <v>Equipo</v>
      </c>
      <c r="L16" s="17" t="str">
        <f aca="false">'Primera Ronda'!L3</f>
        <v>G</v>
      </c>
      <c r="M16" s="17" t="str">
        <f aca="false">'Primera Ronda'!M3</f>
        <v>E</v>
      </c>
      <c r="N16" s="17" t="str">
        <f aca="false">'Primera Ronda'!N3</f>
        <v>P</v>
      </c>
      <c r="O16" s="17" t="str">
        <f aca="false">'Primera Ronda'!O3</f>
        <v>GF</v>
      </c>
      <c r="P16" s="17" t="str">
        <f aca="false">'Primera Ronda'!P3</f>
        <v>GC</v>
      </c>
      <c r="Q16" s="17" t="str">
        <f aca="false">'Primera Ronda'!Q3</f>
        <v>DG</v>
      </c>
      <c r="R16" s="17" t="str">
        <f aca="false">'Primera Ronda'!R3</f>
        <v>Pts.</v>
      </c>
      <c r="S16" s="21" t="s">
        <v>9</v>
      </c>
    </row>
    <row r="17" customFormat="false" ht="12.75" hidden="false" customHeight="false" outlineLevel="0" collapsed="false">
      <c r="B17" s="22" t="n">
        <v>43265</v>
      </c>
      <c r="C17" s="12" t="n">
        <v>0.458333333333333</v>
      </c>
      <c r="D17" s="23"/>
      <c r="E17" s="24" t="str">
        <f aca="false">IF(OR(B17="",C17="",B17&lt;$B$2),"Finalizado",IF(B17=$B$2,IF(AND(C17&lt;=$P$22,$P$22&lt;=(C17+0.08333333333)),"En juego",IF($P$22&lt;C17,"HOY!","Finalizado")),IF($B$2&gt;B17,"Finalizado","Proximamente..")))</f>
        <v>Finalizado</v>
      </c>
      <c r="F17" s="25" t="str">
        <f aca="false">equipos!$D$2</f>
        <v>Rusia</v>
      </c>
      <c r="G17" s="26" t="n">
        <v>1</v>
      </c>
      <c r="H17" s="27" t="str">
        <f aca="false">equipos!$D$3</f>
        <v>Arabia Saudí</v>
      </c>
      <c r="I17" s="28" t="n">
        <v>0</v>
      </c>
      <c r="J17" s="0"/>
      <c r="K17" s="29" t="str">
        <f aca="false">'Primera Ronda'!K4</f>
        <v>Rusia</v>
      </c>
      <c r="L17" s="30" t="n">
        <f aca="false">'Primera Ronda'!L4</f>
        <v>3</v>
      </c>
      <c r="M17" s="31" t="n">
        <f aca="false">'Primera Ronda'!M4</f>
        <v>0</v>
      </c>
      <c r="N17" s="31" t="n">
        <f aca="false">'Primera Ronda'!N4</f>
        <v>0</v>
      </c>
      <c r="O17" s="31" t="n">
        <f aca="false">'Primera Ronda'!O4</f>
        <v>4</v>
      </c>
      <c r="P17" s="31" t="n">
        <f aca="false">'Primera Ronda'!P4</f>
        <v>1</v>
      </c>
      <c r="Q17" s="31" t="n">
        <f aca="false">'Primera Ronda'!Q4</f>
        <v>3</v>
      </c>
      <c r="R17" s="31" t="n">
        <f aca="false">'Primera Ronda'!R4</f>
        <v>9</v>
      </c>
      <c r="S17" s="32" t="n">
        <f aca="false">SUM(L17:N17)</f>
        <v>3</v>
      </c>
    </row>
    <row r="18" customFormat="false" ht="12.75" hidden="false" customHeight="false" outlineLevel="0" collapsed="false">
      <c r="B18" s="33" t="n">
        <v>43266</v>
      </c>
      <c r="C18" s="12" t="n">
        <v>0.333333333333333</v>
      </c>
      <c r="D18" s="23"/>
      <c r="E18" s="34" t="str">
        <f aca="false">IF(OR(B18="",C18="",B18&lt;$B$2),"Finalizado",IF(B18=$B$2,IF(AND(C18&lt;=$P$22,$P$22&lt;=(C18+0.08333333333)),"En juego",IF($P$22&lt;C18,"HOY!","Finalizado")),IF($B$2&gt;B18,"Finalizado","Proximamente..")))</f>
        <v>Finalizado</v>
      </c>
      <c r="F18" s="25" t="str">
        <f aca="false">equipos!$D$4</f>
        <v>Egipto</v>
      </c>
      <c r="G18" s="35" t="n">
        <v>1</v>
      </c>
      <c r="H18" s="36" t="str">
        <f aca="false">equipos!$D$5</f>
        <v>Uruguay</v>
      </c>
      <c r="I18" s="37" t="n">
        <v>2</v>
      </c>
      <c r="J18" s="0"/>
      <c r="K18" s="38" t="str">
        <f aca="false">'Primera Ronda'!K5</f>
        <v>Uruguay</v>
      </c>
      <c r="L18" s="39" t="n">
        <f aca="false">'Primera Ronda'!L5</f>
        <v>2</v>
      </c>
      <c r="M18" s="40" t="n">
        <f aca="false">'Primera Ronda'!M5</f>
        <v>0</v>
      </c>
      <c r="N18" s="40" t="n">
        <f aca="false">'Primera Ronda'!N5</f>
        <v>1</v>
      </c>
      <c r="O18" s="40" t="n">
        <f aca="false">'Primera Ronda'!O5</f>
        <v>5</v>
      </c>
      <c r="P18" s="40" t="n">
        <f aca="false">'Primera Ronda'!P5</f>
        <v>4</v>
      </c>
      <c r="Q18" s="40" t="n">
        <f aca="false">'Primera Ronda'!Q5</f>
        <v>1</v>
      </c>
      <c r="R18" s="40" t="n">
        <f aca="false">'Primera Ronda'!R5</f>
        <v>6</v>
      </c>
      <c r="S18" s="41" t="n">
        <f aca="false">SUM(L18:N18)</f>
        <v>3</v>
      </c>
    </row>
    <row r="19" customFormat="false" ht="12.75" hidden="false" customHeight="false" outlineLevel="0" collapsed="false">
      <c r="B19" s="42" t="n">
        <v>43270</v>
      </c>
      <c r="C19" s="43" t="n">
        <v>0.583333333333333</v>
      </c>
      <c r="D19" s="44"/>
      <c r="E19" s="24" t="str">
        <f aca="false">IF(OR(B19="",C19="",B19&lt;$B$2),"Finalizado",IF(B19=$B$2,IF(AND(C19&lt;=$P$22,$P$22&lt;=(C19+0.08333333333)),"En juego",IF($P$22&lt;C19,"HOY!","Finalizado")),IF($B$2&gt;B19,"Finalizado","Proximamente..")))</f>
        <v>Finalizado</v>
      </c>
      <c r="F19" s="45" t="str">
        <f aca="false">equipos!$D$2</f>
        <v>Rusia</v>
      </c>
      <c r="G19" s="35" t="n">
        <v>1</v>
      </c>
      <c r="H19" s="27" t="str">
        <f aca="false">equipos!$D$4</f>
        <v>Egipto</v>
      </c>
      <c r="I19" s="37" t="n">
        <v>0</v>
      </c>
      <c r="J19" s="0"/>
      <c r="K19" s="38" t="str">
        <f aca="false">'Primera Ronda'!K6</f>
        <v>Arabia Saudí</v>
      </c>
      <c r="L19" s="39" t="n">
        <f aca="false">'Primera Ronda'!L6</f>
        <v>0</v>
      </c>
      <c r="M19" s="40" t="n">
        <f aca="false">'Primera Ronda'!M6</f>
        <v>1</v>
      </c>
      <c r="N19" s="40" t="n">
        <f aca="false">'Primera Ronda'!N6</f>
        <v>2</v>
      </c>
      <c r="O19" s="40" t="n">
        <f aca="false">'Primera Ronda'!O6</f>
        <v>2</v>
      </c>
      <c r="P19" s="40" t="n">
        <f aca="false">'Primera Ronda'!P6</f>
        <v>4</v>
      </c>
      <c r="Q19" s="40" t="n">
        <f aca="false">'Primera Ronda'!Q6</f>
        <v>-2</v>
      </c>
      <c r="R19" s="40" t="n">
        <f aca="false">'Primera Ronda'!R6</f>
        <v>1</v>
      </c>
      <c r="S19" s="41" t="n">
        <f aca="false">SUM(L19:N19)</f>
        <v>3</v>
      </c>
    </row>
    <row r="20" customFormat="false" ht="12.75" hidden="false" customHeight="false" outlineLevel="0" collapsed="false">
      <c r="B20" s="33" t="n">
        <v>43271</v>
      </c>
      <c r="C20" s="46" t="n">
        <v>0.458333333333333</v>
      </c>
      <c r="D20" s="47"/>
      <c r="E20" s="34" t="str">
        <f aca="false">IF(OR(B20="",C20="",B20&lt;$B$2),"Finalizado",IF(B20=$B$2,IF(AND(C20&lt;=$P$22,$P$22&lt;=(C20+0.08333333333)),"En juego",IF($P$22&lt;C20,"HOY!","Finalizado")),IF($B$2&gt;B20,"Finalizado","Proximamente..")))</f>
        <v>Finalizado</v>
      </c>
      <c r="F20" s="48" t="str">
        <f aca="false">equipos!$D$5</f>
        <v>Uruguay</v>
      </c>
      <c r="G20" s="35" t="n">
        <v>2</v>
      </c>
      <c r="H20" s="36" t="str">
        <f aca="false">equipos!$D$3</f>
        <v>Arabia Saudí</v>
      </c>
      <c r="I20" s="37" t="n">
        <v>1</v>
      </c>
      <c r="J20" s="0"/>
      <c r="K20" s="49" t="str">
        <f aca="false">'Primera Ronda'!K7</f>
        <v>Egipto</v>
      </c>
      <c r="L20" s="50" t="n">
        <f aca="false">'Primera Ronda'!L7</f>
        <v>0</v>
      </c>
      <c r="M20" s="51" t="n">
        <f aca="false">'Primera Ronda'!M7</f>
        <v>1</v>
      </c>
      <c r="N20" s="51" t="n">
        <f aca="false">'Primera Ronda'!N7</f>
        <v>2</v>
      </c>
      <c r="O20" s="51" t="n">
        <f aca="false">'Primera Ronda'!O7</f>
        <v>2</v>
      </c>
      <c r="P20" s="51" t="n">
        <f aca="false">'Primera Ronda'!P7</f>
        <v>4</v>
      </c>
      <c r="Q20" s="51" t="n">
        <f aca="false">'Primera Ronda'!Q7</f>
        <v>-2</v>
      </c>
      <c r="R20" s="51" t="n">
        <f aca="false">'Primera Ronda'!R7</f>
        <v>1</v>
      </c>
      <c r="S20" s="52" t="n">
        <f aca="false">SUM(L20:N20)</f>
        <v>3</v>
      </c>
    </row>
    <row r="21" customFormat="false" ht="12.75" hidden="false" customHeight="false" outlineLevel="0" collapsed="false">
      <c r="B21" s="53" t="n">
        <v>43276</v>
      </c>
      <c r="C21" s="12" t="n">
        <v>0.416666666666667</v>
      </c>
      <c r="D21" s="23"/>
      <c r="E21" s="24" t="str">
        <f aca="false">IF(OR(B21="",C21="",B21&lt;$B$2),"Finalizado",IF(B21=$B$2,IF(AND(C21&lt;=$P$22,$P$22&lt;=(C21+0.08333333333)),"En juego",IF($P$22&lt;C21,"HOY!","Finalizado")),IF($B$2&gt;B21,"Finalizado","Proximamente..")))</f>
        <v>Proximamente..</v>
      </c>
      <c r="F21" s="25" t="str">
        <f aca="false">equipos!$D$5</f>
        <v>Uruguay</v>
      </c>
      <c r="G21" s="35" t="n">
        <v>1</v>
      </c>
      <c r="H21" s="27" t="str">
        <f aca="false">equipos!$D$2</f>
        <v>Rusia</v>
      </c>
      <c r="I21" s="37" t="n">
        <v>2</v>
      </c>
      <c r="J21" s="0"/>
      <c r="K21" s="0"/>
      <c r="L21" s="0"/>
      <c r="M21" s="0"/>
      <c r="N21" s="0"/>
      <c r="P21" s="0"/>
    </row>
    <row r="22" customFormat="false" ht="12.75" hidden="false" customHeight="false" outlineLevel="0" collapsed="false">
      <c r="B22" s="33" t="n">
        <v>43276</v>
      </c>
      <c r="C22" s="46" t="n">
        <v>0.416666666666667</v>
      </c>
      <c r="D22" s="47"/>
      <c r="E22" s="34" t="str">
        <f aca="false">IF(OR(B22="",C22="",B22&lt;$B$2),"Finalizado",IF(B22=$B$2,IF(AND(C22&lt;=$P$22,$P$22&lt;=(C22+0.08333333333)),"En juego",IF($P$22&lt;C22,"HOY!","Finalizado")),IF($B$2&gt;B22,"Finalizado","Proximamente..")))</f>
        <v>Proximamente..</v>
      </c>
      <c r="F22" s="48" t="str">
        <f aca="false">equipos!$D$3</f>
        <v>Arabia Saudí</v>
      </c>
      <c r="G22" s="54" t="n">
        <v>1</v>
      </c>
      <c r="H22" s="36" t="str">
        <f aca="false">equipos!$D$4</f>
        <v>Egipto</v>
      </c>
      <c r="I22" s="55" t="n">
        <v>1</v>
      </c>
      <c r="J22" s="0"/>
      <c r="K22" s="17" t="s">
        <v>10</v>
      </c>
      <c r="L22" s="17"/>
      <c r="M22" s="17"/>
      <c r="N22" s="17"/>
      <c r="P22" s="56" t="n">
        <f aca="false">TIME(P23,P24,0)</f>
        <v>0.643055555555556</v>
      </c>
    </row>
    <row r="23" customFormat="false" ht="12.75" hidden="false" customHeight="false" outlineLevel="0" collapsed="false">
      <c r="J23" s="0"/>
      <c r="K23" s="57" t="str">
        <f aca="false">IF(S17=3,K17,"1A")</f>
        <v>Rusia</v>
      </c>
      <c r="L23" s="57"/>
      <c r="M23" s="57"/>
      <c r="N23" s="57"/>
      <c r="P23" s="58" t="n">
        <f aca="false">HOUR(B4)</f>
        <v>15</v>
      </c>
    </row>
    <row r="24" customFormat="false" ht="12.75" hidden="false" customHeight="true" outlineLevel="0" collapsed="false">
      <c r="J24" s="0"/>
      <c r="K24" s="59" t="str">
        <f aca="false">IF(S18=3,K18,"2A")</f>
        <v>Uruguay</v>
      </c>
      <c r="L24" s="59"/>
      <c r="M24" s="59"/>
      <c r="N24" s="59"/>
      <c r="P24" s="58" t="n">
        <f aca="false">MINUTE(B4)</f>
        <v>26</v>
      </c>
    </row>
    <row r="25" customFormat="false" ht="24.95" hidden="false" customHeight="true" outlineLevel="0" collapsed="false"/>
  </sheetData>
  <sheetProtection sheet="true"/>
  <mergeCells count="5">
    <mergeCell ref="B12:D14"/>
    <mergeCell ref="F16:I16"/>
    <mergeCell ref="K22:N22"/>
    <mergeCell ref="K23:N23"/>
    <mergeCell ref="K24:N24"/>
  </mergeCells>
  <conditionalFormatting sqref="E17:E22">
    <cfRule type="cellIs" priority="2" operator="equal" aboveAverage="0" equalAverage="0" bottom="0" percent="0" rank="0" text="" dxfId="0">
      <formula>"HOY!"</formula>
    </cfRule>
  </conditionalFormatting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S25"/>
  <sheetViews>
    <sheetView showFormulas="false" showGridLines="true" showRowColHeaders="true" showZeros="true" rightToLeft="false" tabSelected="false" showOutlineSymbols="true" defaultGridColor="true" view="normal" topLeftCell="A1" colorId="64" zoomScale="175" zoomScaleNormal="175" zoomScalePageLayoutView="100" workbookViewId="0">
      <pane xSplit="0" ySplit="25" topLeftCell="A65" activePane="bottomLeft" state="frozen"/>
      <selection pane="topLeft" activeCell="A1" activeCellId="0" sqref="A1"/>
      <selection pane="bottomLeft" activeCell="H24" activeCellId="0" sqref="H24"/>
    </sheetView>
  </sheetViews>
  <sheetFormatPr defaultRowHeight="12.75" zeroHeight="false" outlineLevelRow="0" outlineLevelCol="0"/>
  <cols>
    <col collapsed="false" customWidth="true" hidden="false" outlineLevel="0" max="1" min="1" style="5" width="1.7"/>
    <col collapsed="false" customWidth="true" hidden="false" outlineLevel="0" max="2" min="2" style="5" width="12.4"/>
    <col collapsed="false" customWidth="true" hidden="false" outlineLevel="0" max="3" min="3" style="5" width="7.27"/>
    <col collapsed="false" customWidth="true" hidden="false" outlineLevel="0" max="4" min="4" style="5" width="13.97"/>
    <col collapsed="false" customWidth="true" hidden="false" outlineLevel="0" max="5" min="5" style="5" width="15.83"/>
    <col collapsed="false" customWidth="true" hidden="false" outlineLevel="0" max="6" min="6" style="5" width="10.4"/>
    <col collapsed="false" customWidth="true" hidden="false" outlineLevel="0" max="7" min="7" style="5" width="3.7"/>
    <col collapsed="false" customWidth="true" hidden="false" outlineLevel="0" max="8" min="8" style="5" width="10.27"/>
    <col collapsed="false" customWidth="true" hidden="false" outlineLevel="0" max="9" min="9" style="5" width="3.7"/>
    <col collapsed="false" customWidth="true" hidden="false" outlineLevel="0" max="10" min="10" style="5" width="2.41"/>
    <col collapsed="false" customWidth="true" hidden="false" outlineLevel="0" max="11" min="11" style="5" width="14.69"/>
    <col collapsed="false" customWidth="true" hidden="false" outlineLevel="0" max="19" min="12" style="5" width="5.28"/>
    <col collapsed="false" customWidth="true" hidden="false" outlineLevel="0" max="20" min="20" style="5" width="30.67"/>
    <col collapsed="false" customWidth="true" hidden="false" outlineLevel="0" max="257" min="21" style="5" width="11.4"/>
    <col collapsed="false" customWidth="true" hidden="false" outlineLevel="0" max="1025" min="258" style="0" width="11.4"/>
  </cols>
  <sheetData>
    <row r="1" customFormat="false" ht="23.25" hidden="false" customHeight="true" outlineLevel="0" collapsed="false">
      <c r="B1" s="6" t="s">
        <v>2</v>
      </c>
      <c r="C1" s="0"/>
      <c r="D1" s="7"/>
      <c r="E1" s="8"/>
      <c r="F1" s="0"/>
      <c r="G1" s="0"/>
      <c r="H1" s="0"/>
      <c r="I1" s="0"/>
      <c r="K1" s="0"/>
      <c r="L1" s="0"/>
      <c r="M1" s="0"/>
      <c r="N1" s="0"/>
      <c r="O1" s="0"/>
      <c r="P1" s="0"/>
      <c r="Q1" s="0"/>
      <c r="R1" s="0"/>
      <c r="S1" s="0"/>
    </row>
    <row r="2" customFormat="false" ht="12.75" hidden="false" customHeight="true" outlineLevel="0" collapsed="false">
      <c r="B2" s="9" t="n">
        <f aca="true">TODAY()</f>
        <v>43272</v>
      </c>
      <c r="C2" s="0"/>
      <c r="D2" s="0"/>
      <c r="E2" s="0"/>
      <c r="F2" s="0"/>
      <c r="G2" s="0"/>
      <c r="H2" s="0"/>
      <c r="I2" s="0"/>
      <c r="K2" s="0"/>
      <c r="L2" s="0"/>
      <c r="M2" s="0"/>
      <c r="N2" s="0"/>
      <c r="O2" s="0"/>
      <c r="P2" s="0"/>
      <c r="Q2" s="0"/>
      <c r="R2" s="0"/>
      <c r="S2" s="0"/>
    </row>
    <row r="3" customFormat="false" ht="18" hidden="false" customHeight="true" outlineLevel="0" collapsed="false">
      <c r="B3" s="10" t="s">
        <v>3</v>
      </c>
      <c r="C3" s="11"/>
      <c r="D3" s="12"/>
      <c r="E3" s="11"/>
      <c r="F3" s="0"/>
      <c r="G3" s="0"/>
      <c r="H3" s="0"/>
      <c r="I3" s="0"/>
      <c r="K3" s="0"/>
      <c r="L3" s="0"/>
      <c r="M3" s="0"/>
      <c r="N3" s="0"/>
      <c r="O3" s="0"/>
      <c r="P3" s="0"/>
      <c r="Q3" s="0"/>
      <c r="R3" s="0"/>
      <c r="S3" s="0"/>
    </row>
    <row r="4" customFormat="false" ht="12.75" hidden="false" customHeight="true" outlineLevel="0" collapsed="false">
      <c r="B4" s="13" t="n">
        <f aca="true">NOW()</f>
        <v>43272.6432361089</v>
      </c>
      <c r="C4" s="0"/>
      <c r="D4" s="0"/>
      <c r="E4" s="0"/>
      <c r="F4" s="0"/>
      <c r="G4" s="0"/>
      <c r="H4" s="0"/>
      <c r="I4" s="0"/>
      <c r="K4" s="0"/>
      <c r="L4" s="0"/>
      <c r="M4" s="0"/>
      <c r="N4" s="0"/>
      <c r="O4" s="0"/>
      <c r="P4" s="0"/>
      <c r="Q4" s="0"/>
      <c r="R4" s="0"/>
      <c r="S4" s="0"/>
    </row>
    <row r="5" customFormat="false" ht="12.75" hidden="false" customHeight="true" outlineLevel="0" collapsed="false">
      <c r="B5" s="0"/>
      <c r="C5" s="0"/>
      <c r="D5" s="0"/>
      <c r="E5" s="0"/>
      <c r="F5" s="0"/>
      <c r="G5" s="0"/>
      <c r="H5" s="0"/>
      <c r="I5" s="0"/>
      <c r="K5" s="0"/>
      <c r="L5" s="0"/>
      <c r="M5" s="0"/>
      <c r="N5" s="0"/>
      <c r="O5" s="0"/>
      <c r="P5" s="0"/>
      <c r="Q5" s="0"/>
      <c r="R5" s="0"/>
      <c r="S5" s="0"/>
    </row>
    <row r="6" customFormat="false" ht="12.75" hidden="false" customHeight="true" outlineLevel="0" collapsed="false">
      <c r="B6" s="0"/>
      <c r="C6" s="0"/>
      <c r="D6" s="0"/>
      <c r="E6" s="0"/>
      <c r="F6" s="0"/>
      <c r="G6" s="0"/>
      <c r="H6" s="0"/>
      <c r="I6" s="0"/>
      <c r="K6" s="0"/>
      <c r="L6" s="0"/>
      <c r="M6" s="0"/>
      <c r="N6" s="0"/>
      <c r="O6" s="0"/>
      <c r="P6" s="0"/>
      <c r="Q6" s="0"/>
      <c r="R6" s="0"/>
      <c r="S6" s="0"/>
    </row>
    <row r="7" customFormat="false" ht="12.75" hidden="false" customHeight="true" outlineLevel="0" collapsed="false">
      <c r="B7" s="0"/>
      <c r="C7" s="0"/>
      <c r="D7" s="0"/>
      <c r="E7" s="0"/>
      <c r="F7" s="0"/>
      <c r="G7" s="0"/>
      <c r="H7" s="0"/>
      <c r="I7" s="0"/>
      <c r="K7" s="0"/>
      <c r="L7" s="0"/>
      <c r="M7" s="0"/>
      <c r="N7" s="0"/>
      <c r="O7" s="0"/>
      <c r="P7" s="0"/>
      <c r="Q7" s="0"/>
      <c r="R7" s="0"/>
      <c r="S7" s="0"/>
    </row>
    <row r="8" customFormat="false" ht="12.75" hidden="false" customHeight="true" outlineLevel="0" collapsed="false">
      <c r="B8" s="0"/>
      <c r="C8" s="0"/>
      <c r="D8" s="0"/>
      <c r="E8" s="0"/>
      <c r="F8" s="0"/>
      <c r="G8" s="0"/>
      <c r="H8" s="0"/>
      <c r="I8" s="0"/>
      <c r="K8" s="0"/>
      <c r="L8" s="0"/>
      <c r="M8" s="0"/>
      <c r="N8" s="0"/>
      <c r="O8" s="0"/>
      <c r="P8" s="0"/>
      <c r="Q8" s="0"/>
      <c r="R8" s="0"/>
      <c r="S8" s="0"/>
    </row>
    <row r="9" customFormat="false" ht="12.75" hidden="false" customHeight="true" outlineLevel="0" collapsed="false">
      <c r="B9" s="0"/>
      <c r="C9" s="0"/>
      <c r="D9" s="0"/>
      <c r="E9" s="0"/>
      <c r="F9" s="0"/>
      <c r="G9" s="0"/>
      <c r="H9" s="0"/>
      <c r="I9" s="0"/>
      <c r="K9" s="0"/>
      <c r="L9" s="0"/>
      <c r="M9" s="0"/>
      <c r="N9" s="0"/>
      <c r="O9" s="0"/>
      <c r="P9" s="0"/>
      <c r="Q9" s="0"/>
      <c r="R9" s="0"/>
      <c r="S9" s="0"/>
    </row>
    <row r="10" customFormat="false" ht="12.75" hidden="false" customHeight="true" outlineLevel="0" collapsed="false">
      <c r="B10" s="0"/>
      <c r="C10" s="0"/>
      <c r="D10" s="0"/>
      <c r="E10" s="0"/>
      <c r="F10" s="0"/>
      <c r="G10" s="0"/>
      <c r="H10" s="0"/>
      <c r="I10" s="0"/>
      <c r="K10" s="0"/>
      <c r="L10" s="0"/>
      <c r="M10" s="0"/>
      <c r="N10" s="0"/>
      <c r="O10" s="0"/>
      <c r="P10" s="0"/>
      <c r="Q10" s="0"/>
      <c r="R10" s="0"/>
      <c r="S10" s="0"/>
    </row>
    <row r="11" customFormat="false" ht="12.75" hidden="false" customHeight="true" outlineLevel="0" collapsed="false">
      <c r="B11" s="0"/>
      <c r="C11" s="0"/>
      <c r="D11" s="0"/>
      <c r="E11" s="0"/>
      <c r="F11" s="0"/>
      <c r="G11" s="0"/>
      <c r="H11" s="0"/>
      <c r="I11" s="0"/>
      <c r="K11" s="0"/>
      <c r="L11" s="0"/>
      <c r="M11" s="0"/>
      <c r="N11" s="0"/>
      <c r="O11" s="0"/>
      <c r="P11" s="0"/>
      <c r="Q11" s="0"/>
      <c r="R11" s="0"/>
      <c r="S11" s="0"/>
    </row>
    <row r="12" customFormat="false" ht="12.75" hidden="false" customHeight="true" outlineLevel="0" collapsed="false">
      <c r="B12" s="15" t="s">
        <v>11</v>
      </c>
      <c r="C12" s="15"/>
      <c r="D12" s="15"/>
      <c r="E12" s="16"/>
      <c r="F12" s="16"/>
      <c r="G12" s="0"/>
      <c r="H12" s="0"/>
      <c r="I12" s="0"/>
      <c r="K12" s="0"/>
      <c r="L12" s="0"/>
      <c r="M12" s="0"/>
      <c r="N12" s="0"/>
      <c r="O12" s="0"/>
      <c r="P12" s="0"/>
      <c r="Q12" s="0"/>
      <c r="R12" s="0"/>
      <c r="S12" s="0"/>
    </row>
    <row r="13" customFormat="false" ht="13.5" hidden="false" customHeight="true" outlineLevel="0" collapsed="false">
      <c r="B13" s="15"/>
      <c r="C13" s="15"/>
      <c r="D13" s="15"/>
      <c r="E13" s="16"/>
      <c r="F13" s="16"/>
      <c r="G13" s="0"/>
      <c r="H13" s="0"/>
      <c r="I13" s="0"/>
      <c r="K13" s="0"/>
      <c r="L13" s="0"/>
      <c r="M13" s="0"/>
      <c r="N13" s="0"/>
      <c r="O13" s="0"/>
      <c r="P13" s="0"/>
      <c r="Q13" s="0"/>
      <c r="R13" s="0"/>
      <c r="S13" s="0"/>
    </row>
    <row r="14" customFormat="false" ht="12.75" hidden="false" customHeight="true" outlineLevel="0" collapsed="false">
      <c r="B14" s="15"/>
      <c r="C14" s="15"/>
      <c r="D14" s="15"/>
      <c r="E14" s="16"/>
      <c r="F14" s="16"/>
      <c r="G14" s="0"/>
      <c r="H14" s="0"/>
      <c r="I14" s="0"/>
      <c r="K14" s="0"/>
      <c r="L14" s="0"/>
      <c r="M14" s="0"/>
      <c r="N14" s="0"/>
      <c r="O14" s="0"/>
      <c r="P14" s="0"/>
      <c r="Q14" s="0"/>
      <c r="R14" s="0"/>
      <c r="S14" s="0"/>
    </row>
    <row r="15" customFormat="false" ht="12.75" hidden="false" customHeight="true" outlineLevel="0" collapsed="false">
      <c r="B15" s="0"/>
      <c r="C15" s="0"/>
      <c r="D15" s="0"/>
      <c r="E15" s="0"/>
      <c r="F15" s="0"/>
      <c r="G15" s="0"/>
      <c r="H15" s="0"/>
      <c r="I15" s="0"/>
      <c r="K15" s="0"/>
      <c r="L15" s="0"/>
      <c r="M15" s="0"/>
      <c r="N15" s="0"/>
      <c r="O15" s="0"/>
      <c r="P15" s="0"/>
      <c r="Q15" s="0"/>
      <c r="R15" s="0"/>
      <c r="S15" s="0"/>
    </row>
    <row r="16" customFormat="false" ht="12.75" hidden="false" customHeight="true" outlineLevel="0" collapsed="false">
      <c r="B16" s="17" t="s">
        <v>5</v>
      </c>
      <c r="C16" s="18" t="s">
        <v>6</v>
      </c>
      <c r="D16" s="19"/>
      <c r="E16" s="19" t="s">
        <v>7</v>
      </c>
      <c r="F16" s="20" t="s">
        <v>8</v>
      </c>
      <c r="G16" s="20"/>
      <c r="H16" s="20"/>
      <c r="I16" s="20"/>
      <c r="K16" s="17" t="str">
        <f aca="false">'Primera Ronda'!K10</f>
        <v>Equipo</v>
      </c>
      <c r="L16" s="17" t="str">
        <f aca="false">'Primera Ronda'!L10</f>
        <v>G</v>
      </c>
      <c r="M16" s="17" t="str">
        <f aca="false">'Primera Ronda'!M10</f>
        <v>E</v>
      </c>
      <c r="N16" s="17" t="str">
        <f aca="false">'Primera Ronda'!N10</f>
        <v>P</v>
      </c>
      <c r="O16" s="17" t="str">
        <f aca="false">'Primera Ronda'!O10</f>
        <v>GF</v>
      </c>
      <c r="P16" s="17" t="str">
        <f aca="false">'Primera Ronda'!P10</f>
        <v>GC</v>
      </c>
      <c r="Q16" s="17" t="str">
        <f aca="false">'Primera Ronda'!Q10</f>
        <v>DG</v>
      </c>
      <c r="R16" s="17" t="str">
        <f aca="false">'Primera Ronda'!R10</f>
        <v>Pts.</v>
      </c>
      <c r="S16" s="21" t="str">
        <f aca="false">'Primera Ronda'!S10</f>
        <v>PJ</v>
      </c>
    </row>
    <row r="17" customFormat="false" ht="12.75" hidden="false" customHeight="true" outlineLevel="0" collapsed="false">
      <c r="B17" s="22" t="n">
        <v>43266</v>
      </c>
      <c r="C17" s="12" t="n">
        <v>0.583333333333333</v>
      </c>
      <c r="D17" s="23"/>
      <c r="E17" s="24" t="str">
        <f aca="false">IF(OR(B17="",C17="",B17&lt;$B$2),"Finalizado",IF(B17=$B$2,IF(AND(C17&lt;=$P$22,$P$22&lt;=(C17+0.08333333333)),"En juego",IF($P$22&lt;C17,"HOY!","Finalizado")),IF($B$2&gt;B17,"Finalizado","Proximamente...")))</f>
        <v>Finalizado</v>
      </c>
      <c r="F17" s="25" t="str">
        <f aca="false">equipos!$D$7</f>
        <v>Portugal</v>
      </c>
      <c r="G17" s="26" t="n">
        <v>1</v>
      </c>
      <c r="H17" s="27" t="str">
        <f aca="false">equipos!$D$8</f>
        <v>España</v>
      </c>
      <c r="I17" s="28" t="n">
        <v>2</v>
      </c>
      <c r="K17" s="29" t="str">
        <f aca="false">'Primera Ronda'!K11</f>
        <v>España</v>
      </c>
      <c r="L17" s="30" t="n">
        <f aca="false">'Primera Ronda'!L11</f>
        <v>3</v>
      </c>
      <c r="M17" s="31" t="n">
        <f aca="false">'Primera Ronda'!M11</f>
        <v>0</v>
      </c>
      <c r="N17" s="31" t="n">
        <f aca="false">'Primera Ronda'!N11</f>
        <v>0</v>
      </c>
      <c r="O17" s="31" t="n">
        <f aca="false">'Primera Ronda'!O11</f>
        <v>5</v>
      </c>
      <c r="P17" s="31" t="n">
        <f aca="false">'Primera Ronda'!P11</f>
        <v>1</v>
      </c>
      <c r="Q17" s="31" t="n">
        <f aca="false">'Primera Ronda'!Q11</f>
        <v>4</v>
      </c>
      <c r="R17" s="31" t="n">
        <f aca="false">'Primera Ronda'!R11</f>
        <v>9</v>
      </c>
      <c r="S17" s="32" t="n">
        <f aca="false">'Primera Ronda'!S11</f>
        <v>3</v>
      </c>
    </row>
    <row r="18" customFormat="false" ht="12.75" hidden="false" customHeight="true" outlineLevel="0" collapsed="false">
      <c r="B18" s="33" t="n">
        <v>43266</v>
      </c>
      <c r="C18" s="12" t="n">
        <v>0.458333333333333</v>
      </c>
      <c r="D18" s="23"/>
      <c r="E18" s="34" t="str">
        <f aca="false">IF(OR(B18="",C18="",B18&lt;$B$2),"Finalizado",IF(B18=$B$2,IF(AND(C18&lt;=$P$22,$P$22&lt;=(C18+0.08333333333)),"En juego",IF($P$22&lt;C18,"HOY!","Finalizado")),IF($B$2&gt;B18,"Finalizado","Proximamente...")))</f>
        <v>Finalizado</v>
      </c>
      <c r="F18" s="25" t="str">
        <f aca="false">equipos!$D$9</f>
        <v>Marruecos</v>
      </c>
      <c r="G18" s="35" t="n">
        <v>0</v>
      </c>
      <c r="H18" s="36" t="str">
        <f aca="false">equipos!$D$10</f>
        <v>Irán</v>
      </c>
      <c r="I18" s="37" t="n">
        <v>1</v>
      </c>
      <c r="K18" s="38" t="str">
        <f aca="false">'Primera Ronda'!K12</f>
        <v>Portugal</v>
      </c>
      <c r="L18" s="39" t="n">
        <f aca="false">'Primera Ronda'!L12</f>
        <v>1</v>
      </c>
      <c r="M18" s="40" t="n">
        <f aca="false">'Primera Ronda'!M12</f>
        <v>1</v>
      </c>
      <c r="N18" s="40" t="n">
        <f aca="false">'Primera Ronda'!N12</f>
        <v>1</v>
      </c>
      <c r="O18" s="40" t="n">
        <f aca="false">'Primera Ronda'!O12</f>
        <v>3</v>
      </c>
      <c r="P18" s="40" t="n">
        <f aca="false">'Primera Ronda'!P12</f>
        <v>3</v>
      </c>
      <c r="Q18" s="40" t="n">
        <f aca="false">'Primera Ronda'!Q12</f>
        <v>0</v>
      </c>
      <c r="R18" s="40" t="n">
        <f aca="false">'Primera Ronda'!R12</f>
        <v>4</v>
      </c>
      <c r="S18" s="41" t="n">
        <f aca="false">'Primera Ronda'!S12</f>
        <v>3</v>
      </c>
    </row>
    <row r="19" customFormat="false" ht="12.75" hidden="false" customHeight="true" outlineLevel="0" collapsed="false">
      <c r="B19" s="42" t="n">
        <v>43271</v>
      </c>
      <c r="C19" s="43" t="n">
        <v>0.333333333333333</v>
      </c>
      <c r="D19" s="44"/>
      <c r="E19" s="24" t="str">
        <f aca="false">IF(OR(B19="",C19="",B19&lt;$B$2),"Finalizado",IF(B19=$B$2,IF(AND(C19&lt;=$P$22,$P$22&lt;=(C19+0.08333333333)),"En juego",IF($P$22&lt;C19,"HOY!","Finalizado")),IF($B$2&gt;B19,"Finalizado","Proximamente...")))</f>
        <v>Finalizado</v>
      </c>
      <c r="F19" s="45" t="str">
        <f aca="false">equipos!$D$7</f>
        <v>Portugal</v>
      </c>
      <c r="G19" s="35" t="n">
        <v>1</v>
      </c>
      <c r="H19" s="27" t="str">
        <f aca="false">equipos!$D$9</f>
        <v>Marruecos</v>
      </c>
      <c r="I19" s="37" t="n">
        <v>0</v>
      </c>
      <c r="K19" s="38" t="str">
        <f aca="false">'Primera Ronda'!K13</f>
        <v>Irán</v>
      </c>
      <c r="L19" s="39" t="n">
        <f aca="false">'Primera Ronda'!L13</f>
        <v>1</v>
      </c>
      <c r="M19" s="40" t="n">
        <f aca="false">'Primera Ronda'!M13</f>
        <v>1</v>
      </c>
      <c r="N19" s="40" t="n">
        <f aca="false">'Primera Ronda'!N13</f>
        <v>1</v>
      </c>
      <c r="O19" s="40" t="n">
        <f aca="false">'Primera Ronda'!O13</f>
        <v>2</v>
      </c>
      <c r="P19" s="40" t="n">
        <f aca="false">'Primera Ronda'!P13</f>
        <v>2</v>
      </c>
      <c r="Q19" s="40" t="n">
        <f aca="false">'Primera Ronda'!Q13</f>
        <v>0</v>
      </c>
      <c r="R19" s="40" t="n">
        <f aca="false">'Primera Ronda'!R13</f>
        <v>4</v>
      </c>
      <c r="S19" s="41" t="n">
        <f aca="false">'Primera Ronda'!S13</f>
        <v>3</v>
      </c>
    </row>
    <row r="20" customFormat="false" ht="12.75" hidden="false" customHeight="true" outlineLevel="0" collapsed="false">
      <c r="B20" s="33" t="n">
        <v>43271</v>
      </c>
      <c r="C20" s="46" t="n">
        <v>0.583333333333333</v>
      </c>
      <c r="D20" s="47"/>
      <c r="E20" s="34" t="str">
        <f aca="false">IF(OR(B20="",C20="",B20&lt;$B$2),"Finalizado",IF(B20=$B$2,IF(AND(C20&lt;=$P$22,$P$22&lt;=(C20+0.08333333333)),"En juego",IF($P$22&lt;C20,"HOY!","Finalizado")),IF($B$2&gt;B20,"Finalizado","Proximamente...")))</f>
        <v>Finalizado</v>
      </c>
      <c r="F20" s="48" t="str">
        <f aca="false">equipos!$D$10</f>
        <v>Irán</v>
      </c>
      <c r="G20" s="35" t="n">
        <v>0</v>
      </c>
      <c r="H20" s="36" t="str">
        <f aca="false">equipos!$D$8</f>
        <v>España</v>
      </c>
      <c r="I20" s="37" t="n">
        <v>1</v>
      </c>
      <c r="K20" s="49" t="str">
        <f aca="false">'Primera Ronda'!K14</f>
        <v>Marruecos</v>
      </c>
      <c r="L20" s="50" t="n">
        <f aca="false">'Primera Ronda'!L14</f>
        <v>0</v>
      </c>
      <c r="M20" s="51" t="n">
        <f aca="false">'Primera Ronda'!M14</f>
        <v>0</v>
      </c>
      <c r="N20" s="51" t="n">
        <f aca="false">'Primera Ronda'!N14</f>
        <v>3</v>
      </c>
      <c r="O20" s="51" t="n">
        <f aca="false">'Primera Ronda'!O14</f>
        <v>0</v>
      </c>
      <c r="P20" s="51" t="n">
        <f aca="false">'Primera Ronda'!P14</f>
        <v>4</v>
      </c>
      <c r="Q20" s="51" t="n">
        <f aca="false">'Primera Ronda'!Q14</f>
        <v>-4</v>
      </c>
      <c r="R20" s="51" t="n">
        <f aca="false">'Primera Ronda'!R14</f>
        <v>0</v>
      </c>
      <c r="S20" s="52" t="n">
        <f aca="false">'Primera Ronda'!S14</f>
        <v>3</v>
      </c>
    </row>
    <row r="21" customFormat="false" ht="12.75" hidden="false" customHeight="true" outlineLevel="0" collapsed="false">
      <c r="B21" s="53" t="n">
        <v>43276</v>
      </c>
      <c r="C21" s="12" t="n">
        <v>0.583333333333333</v>
      </c>
      <c r="D21" s="23"/>
      <c r="E21" s="24" t="str">
        <f aca="false">IF(OR(B21="",C21="",B21&lt;$B$2),"Finalizado",IF(B21=$B$2,IF(AND(C21&lt;=$P$22,$P$22&lt;=(C21+0.08333333333)),"En juego",IF($P$22&lt;C21,"HOY!","Finalizado")),IF($B$2&gt;B21,"Finalizado","Proximamente...")))</f>
        <v>Proximamente...</v>
      </c>
      <c r="F21" s="25" t="str">
        <f aca="false">equipos!$D$10</f>
        <v>Irán</v>
      </c>
      <c r="G21" s="35" t="n">
        <v>1</v>
      </c>
      <c r="H21" s="27" t="str">
        <f aca="false">equipos!$D$7</f>
        <v>Portugal</v>
      </c>
      <c r="I21" s="37" t="n">
        <v>1</v>
      </c>
      <c r="K21" s="0"/>
      <c r="L21" s="0"/>
      <c r="M21" s="0"/>
      <c r="N21" s="0"/>
      <c r="P21" s="0"/>
    </row>
    <row r="22" customFormat="false" ht="12.75" hidden="false" customHeight="true" outlineLevel="0" collapsed="false">
      <c r="B22" s="33" t="n">
        <v>43276</v>
      </c>
      <c r="C22" s="46" t="n">
        <v>0.583333333333333</v>
      </c>
      <c r="D22" s="47"/>
      <c r="E22" s="34" t="str">
        <f aca="false">IF(OR(B22="",C22="",B22&lt;$B$2),"Finalizado",IF(B22=$B$2,IF(AND(C22&lt;=$P$22,$P$22&lt;=(C22+0.08333333333)),"En juego",IF($P$22&lt;C22,"HOY!","Finalizado")),IF($B$2&gt;B22,"Finalizado","Proximamente...")))</f>
        <v>Proximamente...</v>
      </c>
      <c r="F22" s="48" t="str">
        <f aca="false">equipos!$D$8</f>
        <v>España</v>
      </c>
      <c r="G22" s="54" t="n">
        <v>2</v>
      </c>
      <c r="H22" s="36" t="str">
        <f aca="false">equipos!$D$9</f>
        <v>Marruecos</v>
      </c>
      <c r="I22" s="55" t="n">
        <v>0</v>
      </c>
      <c r="K22" s="17" t="s">
        <v>10</v>
      </c>
      <c r="L22" s="17"/>
      <c r="M22" s="17"/>
      <c r="N22" s="17"/>
      <c r="P22" s="56" t="n">
        <f aca="false">TIME(P23,P24,0)</f>
        <v>0.643055555555556</v>
      </c>
    </row>
    <row r="23" customFormat="false" ht="12.75" hidden="false" customHeight="true" outlineLevel="0" collapsed="false">
      <c r="K23" s="57" t="str">
        <f aca="false">IF(S17=3,K17,"1B")</f>
        <v>España</v>
      </c>
      <c r="L23" s="57"/>
      <c r="M23" s="57"/>
      <c r="N23" s="57"/>
      <c r="P23" s="58" t="n">
        <f aca="false">HOUR(B4)</f>
        <v>15</v>
      </c>
    </row>
    <row r="24" customFormat="false" ht="12.75" hidden="false" customHeight="true" outlineLevel="0" collapsed="false">
      <c r="K24" s="59" t="str">
        <f aca="false">IF(S18=3,K18,"2B")</f>
        <v>Portugal</v>
      </c>
      <c r="L24" s="59"/>
      <c r="M24" s="59"/>
      <c r="N24" s="59"/>
      <c r="P24" s="58" t="n">
        <f aca="false">MINUTE(B4)</f>
        <v>26</v>
      </c>
    </row>
    <row r="25" customFormat="false" ht="24.95" hidden="false" customHeight="true" outlineLevel="0" collapsed="false"/>
  </sheetData>
  <sheetProtection sheet="true"/>
  <mergeCells count="5">
    <mergeCell ref="B12:D14"/>
    <mergeCell ref="F16:I16"/>
    <mergeCell ref="K22:N22"/>
    <mergeCell ref="K23:N23"/>
    <mergeCell ref="K24:N24"/>
  </mergeCells>
  <conditionalFormatting sqref="E17:E22">
    <cfRule type="cellIs" priority="2" operator="equal" aboveAverage="0" equalAverage="0" bottom="0" percent="0" rank="0" text="" dxfId="0">
      <formula>"HOY!"</formula>
    </cfRule>
  </conditionalFormatting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S25"/>
  <sheetViews>
    <sheetView showFormulas="false" showGridLines="true" showRowColHeaders="true" showZeros="true" rightToLeft="false" tabSelected="false" showOutlineSymbols="true" defaultGridColor="true" view="normal" topLeftCell="A1" colorId="64" zoomScale="175" zoomScaleNormal="175" zoomScalePageLayoutView="100" workbookViewId="0">
      <pane xSplit="0" ySplit="25" topLeftCell="A44" activePane="bottomLeft" state="frozen"/>
      <selection pane="topLeft" activeCell="A1" activeCellId="0" sqref="A1"/>
      <selection pane="bottomLeft" activeCell="K25" activeCellId="0" sqref="K25"/>
    </sheetView>
  </sheetViews>
  <sheetFormatPr defaultRowHeight="12.75" zeroHeight="false" outlineLevelRow="0" outlineLevelCol="0"/>
  <cols>
    <col collapsed="false" customWidth="true" hidden="false" outlineLevel="0" max="1" min="1" style="5" width="1.7"/>
    <col collapsed="false" customWidth="true" hidden="false" outlineLevel="0" max="2" min="2" style="5" width="12.4"/>
    <col collapsed="false" customWidth="true" hidden="false" outlineLevel="0" max="3" min="3" style="5" width="6.84"/>
    <col collapsed="false" customWidth="true" hidden="false" outlineLevel="0" max="4" min="4" style="5" width="14.27"/>
    <col collapsed="false" customWidth="true" hidden="false" outlineLevel="0" max="5" min="5" style="5" width="15.27"/>
    <col collapsed="false" customWidth="true" hidden="false" outlineLevel="0" max="6" min="6" style="5" width="13.97"/>
    <col collapsed="false" customWidth="true" hidden="false" outlineLevel="0" max="7" min="7" style="5" width="3.7"/>
    <col collapsed="false" customWidth="true" hidden="false" outlineLevel="0" max="8" min="8" style="5" width="13.97"/>
    <col collapsed="false" customWidth="true" hidden="false" outlineLevel="0" max="9" min="9" style="5" width="3.7"/>
    <col collapsed="false" customWidth="true" hidden="false" outlineLevel="0" max="10" min="10" style="5" width="2.41"/>
    <col collapsed="false" customWidth="true" hidden="false" outlineLevel="0" max="11" min="11" style="5" width="13.69"/>
    <col collapsed="false" customWidth="true" hidden="false" outlineLevel="0" max="19" min="12" style="5" width="4.7"/>
    <col collapsed="false" customWidth="true" hidden="false" outlineLevel="0" max="20" min="20" style="5" width="25.67"/>
    <col collapsed="false" customWidth="true" hidden="false" outlineLevel="0" max="257" min="21" style="5" width="11.4"/>
    <col collapsed="false" customWidth="true" hidden="false" outlineLevel="0" max="1025" min="258" style="0" width="11.4"/>
  </cols>
  <sheetData>
    <row r="1" customFormat="false" ht="23.25" hidden="false" customHeight="false" outlineLevel="0" collapsed="false">
      <c r="B1" s="60" t="s">
        <v>2</v>
      </c>
      <c r="C1" s="0"/>
      <c r="D1" s="7"/>
      <c r="E1" s="8"/>
      <c r="F1" s="0"/>
      <c r="G1" s="0"/>
      <c r="H1" s="0"/>
      <c r="I1" s="0"/>
      <c r="K1" s="0"/>
      <c r="L1" s="0"/>
      <c r="M1" s="0"/>
      <c r="N1" s="0"/>
      <c r="O1" s="0"/>
      <c r="P1" s="0"/>
      <c r="Q1" s="0"/>
      <c r="R1" s="0"/>
      <c r="S1" s="0"/>
    </row>
    <row r="2" customFormat="false" ht="12.75" hidden="false" customHeight="false" outlineLevel="0" collapsed="false">
      <c r="B2" s="61" t="n">
        <f aca="true">TODAY()</f>
        <v>43272</v>
      </c>
      <c r="C2" s="0"/>
      <c r="D2" s="0"/>
      <c r="E2" s="0"/>
      <c r="F2" s="0"/>
      <c r="G2" s="0"/>
      <c r="H2" s="0"/>
      <c r="I2" s="0"/>
      <c r="K2" s="0"/>
      <c r="L2" s="0"/>
      <c r="M2" s="0"/>
      <c r="N2" s="0"/>
      <c r="O2" s="0"/>
      <c r="P2" s="0"/>
      <c r="Q2" s="0"/>
      <c r="R2" s="0"/>
      <c r="S2" s="0"/>
    </row>
    <row r="3" customFormat="false" ht="18" hidden="false" customHeight="false" outlineLevel="0" collapsed="false">
      <c r="B3" s="62" t="s">
        <v>3</v>
      </c>
      <c r="C3" s="11"/>
      <c r="D3" s="12"/>
      <c r="E3" s="11"/>
      <c r="F3" s="0"/>
      <c r="G3" s="0"/>
      <c r="H3" s="0"/>
      <c r="I3" s="0"/>
      <c r="K3" s="0"/>
      <c r="L3" s="0"/>
      <c r="M3" s="0"/>
      <c r="N3" s="0"/>
      <c r="O3" s="0"/>
      <c r="P3" s="0"/>
      <c r="Q3" s="0"/>
      <c r="R3" s="0"/>
      <c r="S3" s="0"/>
    </row>
    <row r="4" customFormat="false" ht="12.75" hidden="false" customHeight="false" outlineLevel="0" collapsed="false">
      <c r="B4" s="63" t="n">
        <f aca="true">NOW()</f>
        <v>43272.64323633</v>
      </c>
      <c r="C4" s="0"/>
      <c r="D4" s="0"/>
      <c r="E4" s="0"/>
      <c r="F4" s="0"/>
      <c r="G4" s="0"/>
      <c r="H4" s="0"/>
      <c r="I4" s="0"/>
      <c r="K4" s="0"/>
      <c r="L4" s="0"/>
      <c r="M4" s="0"/>
      <c r="N4" s="0"/>
      <c r="O4" s="0"/>
      <c r="P4" s="0"/>
      <c r="Q4" s="0"/>
      <c r="R4" s="0"/>
      <c r="S4" s="0"/>
    </row>
    <row r="5" customFormat="false" ht="12.75" hidden="false" customHeight="false" outlineLevel="0" collapsed="false">
      <c r="B5" s="0"/>
      <c r="C5" s="0"/>
      <c r="D5" s="0"/>
      <c r="E5" s="0"/>
      <c r="F5" s="0"/>
      <c r="G5" s="0"/>
      <c r="H5" s="0"/>
      <c r="I5" s="0"/>
      <c r="K5" s="0"/>
      <c r="L5" s="0"/>
      <c r="M5" s="0"/>
      <c r="N5" s="0"/>
      <c r="O5" s="0"/>
      <c r="P5" s="0"/>
      <c r="Q5" s="0"/>
      <c r="R5" s="0"/>
      <c r="S5" s="0"/>
    </row>
    <row r="6" customFormat="false" ht="12.75" hidden="false" customHeight="false" outlineLevel="0" collapsed="false">
      <c r="B6" s="0"/>
      <c r="C6" s="0"/>
      <c r="D6" s="0"/>
      <c r="E6" s="0"/>
      <c r="F6" s="0"/>
      <c r="G6" s="0"/>
      <c r="H6" s="0"/>
      <c r="I6" s="0"/>
      <c r="K6" s="0"/>
      <c r="L6" s="0"/>
      <c r="M6" s="0"/>
      <c r="N6" s="0"/>
      <c r="O6" s="0"/>
      <c r="P6" s="0"/>
      <c r="Q6" s="0"/>
      <c r="R6" s="0"/>
      <c r="S6" s="0"/>
    </row>
    <row r="7" customFormat="false" ht="12.75" hidden="false" customHeight="false" outlineLevel="0" collapsed="false">
      <c r="B7" s="0"/>
      <c r="C7" s="0"/>
      <c r="D7" s="0"/>
      <c r="E7" s="0"/>
      <c r="F7" s="0"/>
      <c r="G7" s="0"/>
      <c r="H7" s="0"/>
      <c r="I7" s="0"/>
      <c r="K7" s="0"/>
      <c r="L7" s="0"/>
      <c r="M7" s="0"/>
      <c r="N7" s="0"/>
      <c r="O7" s="0"/>
      <c r="P7" s="0"/>
      <c r="Q7" s="0"/>
      <c r="R7" s="0"/>
      <c r="S7" s="0"/>
    </row>
    <row r="8" customFormat="false" ht="12.75" hidden="false" customHeight="false" outlineLevel="0" collapsed="false">
      <c r="B8" s="0"/>
      <c r="C8" s="0"/>
      <c r="D8" s="0"/>
      <c r="E8" s="0"/>
      <c r="F8" s="0"/>
      <c r="G8" s="0"/>
      <c r="H8" s="0"/>
      <c r="I8" s="0"/>
      <c r="K8" s="0"/>
      <c r="L8" s="0"/>
      <c r="M8" s="0"/>
      <c r="N8" s="0"/>
      <c r="O8" s="0"/>
      <c r="P8" s="0"/>
      <c r="Q8" s="0"/>
      <c r="R8" s="0"/>
      <c r="S8" s="0"/>
    </row>
    <row r="9" customFormat="false" ht="12.75" hidden="false" customHeight="false" outlineLevel="0" collapsed="false">
      <c r="B9" s="0"/>
      <c r="C9" s="0"/>
      <c r="D9" s="0"/>
      <c r="E9" s="0"/>
      <c r="F9" s="0"/>
      <c r="G9" s="0"/>
      <c r="H9" s="0"/>
      <c r="I9" s="0"/>
      <c r="K9" s="0"/>
      <c r="L9" s="0"/>
      <c r="M9" s="0"/>
      <c r="N9" s="0"/>
      <c r="O9" s="0"/>
      <c r="P9" s="0"/>
      <c r="Q9" s="0"/>
      <c r="R9" s="0"/>
      <c r="S9" s="0"/>
    </row>
    <row r="10" customFormat="false" ht="12.75" hidden="false" customHeight="false" outlineLevel="0" collapsed="false">
      <c r="B10" s="0"/>
      <c r="C10" s="0"/>
      <c r="D10" s="0"/>
      <c r="E10" s="0"/>
      <c r="F10" s="0"/>
      <c r="G10" s="0"/>
      <c r="H10" s="0"/>
      <c r="I10" s="0"/>
      <c r="K10" s="0"/>
      <c r="L10" s="0"/>
      <c r="M10" s="0"/>
      <c r="N10" s="0"/>
      <c r="O10" s="0"/>
      <c r="P10" s="0"/>
      <c r="Q10" s="0"/>
      <c r="R10" s="0"/>
      <c r="S10" s="0"/>
    </row>
    <row r="11" customFormat="false" ht="12.75" hidden="false" customHeight="false" outlineLevel="0" collapsed="false">
      <c r="B11" s="0"/>
      <c r="C11" s="0"/>
      <c r="D11" s="0"/>
      <c r="E11" s="0"/>
      <c r="F11" s="0"/>
      <c r="G11" s="0"/>
      <c r="H11" s="0"/>
      <c r="I11" s="0"/>
      <c r="K11" s="0"/>
      <c r="L11" s="0"/>
      <c r="M11" s="0"/>
      <c r="N11" s="0"/>
      <c r="O11" s="0"/>
      <c r="P11" s="0"/>
      <c r="Q11" s="0"/>
      <c r="R11" s="0"/>
      <c r="S11" s="0"/>
    </row>
    <row r="12" customFormat="false" ht="12.75" hidden="false" customHeight="true" outlineLevel="0" collapsed="false">
      <c r="B12" s="15" t="s">
        <v>12</v>
      </c>
      <c r="C12" s="15"/>
      <c r="D12" s="15"/>
      <c r="E12" s="16"/>
      <c r="F12" s="16"/>
      <c r="G12" s="0"/>
      <c r="H12" s="0"/>
      <c r="I12" s="0"/>
      <c r="K12" s="0"/>
      <c r="L12" s="0"/>
      <c r="M12" s="0"/>
      <c r="N12" s="0"/>
      <c r="O12" s="0"/>
      <c r="P12" s="0"/>
      <c r="Q12" s="0"/>
      <c r="R12" s="0"/>
      <c r="S12" s="0"/>
    </row>
    <row r="13" customFormat="false" ht="13.5" hidden="false" customHeight="true" outlineLevel="0" collapsed="false">
      <c r="B13" s="15"/>
      <c r="C13" s="15"/>
      <c r="D13" s="15"/>
      <c r="E13" s="16"/>
      <c r="F13" s="16"/>
      <c r="G13" s="0"/>
      <c r="H13" s="0"/>
      <c r="I13" s="0"/>
      <c r="K13" s="0"/>
      <c r="L13" s="0"/>
      <c r="M13" s="0"/>
      <c r="N13" s="0"/>
      <c r="O13" s="0"/>
      <c r="P13" s="0"/>
      <c r="Q13" s="0"/>
      <c r="R13" s="0"/>
      <c r="S13" s="0"/>
    </row>
    <row r="14" customFormat="false" ht="12.75" hidden="false" customHeight="true" outlineLevel="0" collapsed="false">
      <c r="B14" s="15"/>
      <c r="C14" s="15"/>
      <c r="D14" s="15"/>
      <c r="E14" s="16"/>
      <c r="F14" s="16"/>
      <c r="G14" s="0"/>
      <c r="H14" s="0"/>
      <c r="I14" s="0"/>
      <c r="K14" s="0"/>
      <c r="L14" s="0"/>
      <c r="M14" s="0"/>
      <c r="N14" s="0"/>
      <c r="O14" s="0"/>
      <c r="P14" s="0"/>
      <c r="Q14" s="0"/>
      <c r="R14" s="0"/>
      <c r="S14" s="0"/>
    </row>
    <row r="15" customFormat="false" ht="12.75" hidden="false" customHeight="false" outlineLevel="0" collapsed="false">
      <c r="B15" s="0"/>
      <c r="C15" s="0"/>
      <c r="D15" s="0"/>
      <c r="E15" s="0"/>
      <c r="F15" s="0"/>
      <c r="G15" s="0"/>
      <c r="H15" s="0"/>
      <c r="I15" s="0"/>
      <c r="K15" s="0"/>
      <c r="L15" s="0"/>
      <c r="M15" s="0"/>
      <c r="N15" s="0"/>
      <c r="O15" s="0"/>
      <c r="P15" s="0"/>
      <c r="Q15" s="0"/>
      <c r="R15" s="0"/>
      <c r="S15" s="0"/>
    </row>
    <row r="16" customFormat="false" ht="12.75" hidden="false" customHeight="false" outlineLevel="0" collapsed="false">
      <c r="B16" s="17" t="s">
        <v>5</v>
      </c>
      <c r="C16" s="18" t="s">
        <v>6</v>
      </c>
      <c r="D16" s="19"/>
      <c r="E16" s="19" t="s">
        <v>7</v>
      </c>
      <c r="F16" s="20" t="s">
        <v>8</v>
      </c>
      <c r="G16" s="20"/>
      <c r="H16" s="20"/>
      <c r="I16" s="20"/>
      <c r="K16" s="17" t="str">
        <f aca="false">'Primera Ronda'!K17</f>
        <v>Equipo</v>
      </c>
      <c r="L16" s="17" t="str">
        <f aca="false">'Primera Ronda'!L17</f>
        <v>G</v>
      </c>
      <c r="M16" s="17" t="str">
        <f aca="false">'Primera Ronda'!M17</f>
        <v>E</v>
      </c>
      <c r="N16" s="17" t="str">
        <f aca="false">'Primera Ronda'!N17</f>
        <v>P</v>
      </c>
      <c r="O16" s="17" t="str">
        <f aca="false">'Primera Ronda'!O17</f>
        <v>GF</v>
      </c>
      <c r="P16" s="17" t="str">
        <f aca="false">'Primera Ronda'!P17</f>
        <v>GC</v>
      </c>
      <c r="Q16" s="17" t="str">
        <f aca="false">'Primera Ronda'!Q17</f>
        <v>DG</v>
      </c>
      <c r="R16" s="17" t="str">
        <f aca="false">'Primera Ronda'!R17</f>
        <v>Pts.</v>
      </c>
      <c r="S16" s="21" t="str">
        <f aca="false">'Primera Ronda'!S17</f>
        <v>PJ</v>
      </c>
    </row>
    <row r="17" customFormat="false" ht="12.75" hidden="false" customHeight="false" outlineLevel="0" collapsed="false">
      <c r="B17" s="22" t="n">
        <v>43267</v>
      </c>
      <c r="C17" s="12" t="n">
        <v>0.25</v>
      </c>
      <c r="D17" s="23"/>
      <c r="E17" s="24" t="str">
        <f aca="false">IF(OR(B17="",C17="",B17&lt;$B$2),"Finalizado",IF(B17=$B$2,IF(AND(C17&lt;=$P$22,$P$22&lt;=(C17+0.08333333333)),"En juego",IF($P$22&lt;C17,"HOY!","Finalizado")),IF($B$2&gt;B17,"Finalizado","Proximamente..")))</f>
        <v>Finalizado</v>
      </c>
      <c r="F17" s="25" t="str">
        <f aca="false">equipos!$D$12</f>
        <v>Francia</v>
      </c>
      <c r="G17" s="26" t="n">
        <v>1</v>
      </c>
      <c r="H17" s="27" t="str">
        <f aca="false">equipos!$D$13</f>
        <v>Australia</v>
      </c>
      <c r="I17" s="28" t="n">
        <v>0</v>
      </c>
      <c r="K17" s="29" t="str">
        <f aca="false">'Primera Ronda'!K18</f>
        <v>Francia</v>
      </c>
      <c r="L17" s="30" t="n">
        <f aca="false">'Primera Ronda'!L18</f>
        <v>3</v>
      </c>
      <c r="M17" s="31" t="n">
        <f aca="false">'Primera Ronda'!M18</f>
        <v>0</v>
      </c>
      <c r="N17" s="31" t="n">
        <f aca="false">'Primera Ronda'!N18</f>
        <v>0</v>
      </c>
      <c r="O17" s="31" t="n">
        <f aca="false">'Primera Ronda'!O18</f>
        <v>4</v>
      </c>
      <c r="P17" s="31" t="n">
        <f aca="false">'Primera Ronda'!P18</f>
        <v>1</v>
      </c>
      <c r="Q17" s="31" t="n">
        <f aca="false">'Primera Ronda'!Q18</f>
        <v>3</v>
      </c>
      <c r="R17" s="31" t="n">
        <f aca="false">'Primera Ronda'!R18</f>
        <v>9</v>
      </c>
      <c r="S17" s="32" t="n">
        <f aca="false">'Primera Ronda'!S18</f>
        <v>3</v>
      </c>
    </row>
    <row r="18" customFormat="false" ht="12.75" hidden="false" customHeight="false" outlineLevel="0" collapsed="false">
      <c r="B18" s="33" t="n">
        <v>43267</v>
      </c>
      <c r="C18" s="12" t="n">
        <v>0.5</v>
      </c>
      <c r="D18" s="23"/>
      <c r="E18" s="34" t="str">
        <f aca="false">IF(OR(B18="",C18="",B18&lt;$B$2),"Finalizado",IF(B18=$B$2,IF(AND(C18&lt;=$P$22,$P$22&lt;=(C18+0.08333333333)),"En juego",IF($P$22&lt;C18,"HOY!","Finalizado")),IF($B$2&gt;B18,"Finalizado","Proximamente..")))</f>
        <v>Finalizado</v>
      </c>
      <c r="F18" s="25" t="str">
        <f aca="false">equipos!$D$14</f>
        <v>Perú</v>
      </c>
      <c r="G18" s="35" t="n">
        <v>1</v>
      </c>
      <c r="H18" s="36" t="str">
        <f aca="false">equipos!$D$15</f>
        <v>Dinamarca</v>
      </c>
      <c r="I18" s="37" t="n">
        <v>0</v>
      </c>
      <c r="K18" s="38" t="str">
        <f aca="false">'Primera Ronda'!K19</f>
        <v>Australia</v>
      </c>
      <c r="L18" s="39" t="n">
        <f aca="false">'Primera Ronda'!L19</f>
        <v>2</v>
      </c>
      <c r="M18" s="40" t="n">
        <f aca="false">'Primera Ronda'!M19</f>
        <v>0</v>
      </c>
      <c r="N18" s="40" t="n">
        <f aca="false">'Primera Ronda'!N19</f>
        <v>1</v>
      </c>
      <c r="O18" s="40" t="n">
        <f aca="false">'Primera Ronda'!O19</f>
        <v>2</v>
      </c>
      <c r="P18" s="40" t="n">
        <f aca="false">'Primera Ronda'!P19</f>
        <v>1</v>
      </c>
      <c r="Q18" s="40" t="n">
        <f aca="false">'Primera Ronda'!Q19</f>
        <v>1</v>
      </c>
      <c r="R18" s="40" t="n">
        <f aca="false">'Primera Ronda'!R19</f>
        <v>6</v>
      </c>
      <c r="S18" s="41" t="n">
        <f aca="false">'Primera Ronda'!S19</f>
        <v>3</v>
      </c>
    </row>
    <row r="19" customFormat="false" ht="12.75" hidden="false" customHeight="false" outlineLevel="0" collapsed="false">
      <c r="B19" s="42" t="n">
        <v>43272</v>
      </c>
      <c r="C19" s="43" t="n">
        <v>0.458333333333333</v>
      </c>
      <c r="D19" s="44"/>
      <c r="E19" s="24" t="str">
        <f aca="false">IF(OR(B19="",C19="",B19&lt;$B$2),"Finalizado",IF(B19=$B$2,IF(AND(C19&lt;=$P$22,$P$22&lt;=(C19+0.08333333333)),"En juego",IF($P$22&lt;C19,"HOY!","Finalizado")),IF($B$2&gt;B19,"Finalizado","Proximamente..")))</f>
        <v>Finalizado</v>
      </c>
      <c r="F19" s="45" t="str">
        <f aca="false">equipos!$D$12</f>
        <v>Francia</v>
      </c>
      <c r="G19" s="35" t="n">
        <v>1</v>
      </c>
      <c r="H19" s="27" t="str">
        <f aca="false">equipos!$D$14</f>
        <v>Perú</v>
      </c>
      <c r="I19" s="37" t="n">
        <v>0</v>
      </c>
      <c r="K19" s="38" t="str">
        <f aca="false">'Primera Ronda'!K20</f>
        <v>Perú</v>
      </c>
      <c r="L19" s="39" t="n">
        <f aca="false">'Primera Ronda'!L20</f>
        <v>1</v>
      </c>
      <c r="M19" s="40" t="n">
        <f aca="false">'Primera Ronda'!M20</f>
        <v>0</v>
      </c>
      <c r="N19" s="40" t="n">
        <f aca="false">'Primera Ronda'!N20</f>
        <v>2</v>
      </c>
      <c r="O19" s="40" t="n">
        <f aca="false">'Primera Ronda'!O20</f>
        <v>1</v>
      </c>
      <c r="P19" s="40" t="n">
        <f aca="false">'Primera Ronda'!P20</f>
        <v>2</v>
      </c>
      <c r="Q19" s="40" t="n">
        <f aca="false">'Primera Ronda'!Q20</f>
        <v>-1</v>
      </c>
      <c r="R19" s="40" t="n">
        <f aca="false">'Primera Ronda'!R20</f>
        <v>3</v>
      </c>
      <c r="S19" s="41" t="n">
        <f aca="false">'Primera Ronda'!S20</f>
        <v>3</v>
      </c>
    </row>
    <row r="20" customFormat="false" ht="12.75" hidden="false" customHeight="false" outlineLevel="0" collapsed="false">
      <c r="B20" s="33" t="n">
        <v>43272</v>
      </c>
      <c r="C20" s="46" t="n">
        <v>0.333333333333333</v>
      </c>
      <c r="D20" s="47"/>
      <c r="E20" s="34" t="str">
        <f aca="false">IF(OR(B20="",C20="",B20&lt;$B$2),"Finalizado",IF(B20=$B$2,IF(AND(C20&lt;=$P$22,$P$22&lt;=(C20+0.08333333333)),"En juego",IF($P$22&lt;C20,"HOY!","Finalizado")),IF($B$2&gt;B20,"Finalizado","Proximamente..")))</f>
        <v>Finalizado</v>
      </c>
      <c r="F20" s="48" t="str">
        <f aca="false">equipos!$D$15</f>
        <v>Dinamarca</v>
      </c>
      <c r="G20" s="35" t="n">
        <v>0</v>
      </c>
      <c r="H20" s="36" t="str">
        <f aca="false">equipos!$D$13</f>
        <v>Australia</v>
      </c>
      <c r="I20" s="37" t="n">
        <v>1</v>
      </c>
      <c r="K20" s="49" t="str">
        <f aca="false">'Primera Ronda'!K21</f>
        <v>Dinamarca</v>
      </c>
      <c r="L20" s="50" t="n">
        <f aca="false">'Primera Ronda'!L21</f>
        <v>0</v>
      </c>
      <c r="M20" s="51" t="n">
        <f aca="false">'Primera Ronda'!M21</f>
        <v>0</v>
      </c>
      <c r="N20" s="51" t="n">
        <f aca="false">'Primera Ronda'!N21</f>
        <v>3</v>
      </c>
      <c r="O20" s="51" t="n">
        <f aca="false">'Primera Ronda'!O21</f>
        <v>1</v>
      </c>
      <c r="P20" s="51" t="n">
        <f aca="false">'Primera Ronda'!P21</f>
        <v>4</v>
      </c>
      <c r="Q20" s="51" t="n">
        <f aca="false">'Primera Ronda'!Q21</f>
        <v>-3</v>
      </c>
      <c r="R20" s="51" t="n">
        <f aca="false">'Primera Ronda'!R21</f>
        <v>0</v>
      </c>
      <c r="S20" s="52" t="n">
        <f aca="false">'Primera Ronda'!S21</f>
        <v>3</v>
      </c>
    </row>
    <row r="21" customFormat="false" ht="12.75" hidden="false" customHeight="false" outlineLevel="0" collapsed="false">
      <c r="B21" s="53" t="n">
        <v>43277</v>
      </c>
      <c r="C21" s="12" t="n">
        <v>0.416666666666667</v>
      </c>
      <c r="D21" s="23"/>
      <c r="E21" s="24" t="str">
        <f aca="false">IF(OR(B21="",C21="",B21&lt;$B$2),"Finalizado",IF(B21=$B$2,IF(AND(C21&lt;=$P$22,$P$22&lt;=(C21+0.08333333333)),"En juego",IF($P$22&lt;C21,"HOY!","Finalizado")),IF($B$2&gt;B21,"Finalizado","Proximamente..")))</f>
        <v>Proximamente..</v>
      </c>
      <c r="F21" s="25" t="str">
        <f aca="false">equipos!$D$15</f>
        <v>Dinamarca</v>
      </c>
      <c r="G21" s="35" t="n">
        <v>1</v>
      </c>
      <c r="H21" s="27" t="str">
        <f aca="false">equipos!$D$12</f>
        <v>Francia</v>
      </c>
      <c r="I21" s="37" t="n">
        <v>2</v>
      </c>
      <c r="K21" s="0"/>
      <c r="L21" s="0"/>
      <c r="M21" s="0"/>
      <c r="N21" s="0"/>
      <c r="P21" s="0"/>
    </row>
    <row r="22" customFormat="false" ht="12.75" hidden="false" customHeight="false" outlineLevel="0" collapsed="false">
      <c r="B22" s="33" t="n">
        <v>43277</v>
      </c>
      <c r="C22" s="46" t="n">
        <v>0.416666666666667</v>
      </c>
      <c r="D22" s="47"/>
      <c r="E22" s="34" t="str">
        <f aca="false">IF(OR(B22="",C22="",B22&lt;$B$2),"Finalizado",IF(B22=$B$2,IF(AND(C22&lt;=$P$22,$P$22&lt;=(C22+0.08333333333)),"En juego",IF($P$22&lt;C22,"HOY!","Finalizado")),IF($B$2&gt;B22,"Finalizado","Proximamente..")))</f>
        <v>Proximamente..</v>
      </c>
      <c r="F22" s="48" t="str">
        <f aca="false">equipos!$D$13</f>
        <v>Australia</v>
      </c>
      <c r="G22" s="54" t="n">
        <v>1</v>
      </c>
      <c r="H22" s="36" t="str">
        <f aca="false">equipos!$D$14</f>
        <v>Perú</v>
      </c>
      <c r="I22" s="55" t="n">
        <v>0</v>
      </c>
      <c r="K22" s="17" t="s">
        <v>10</v>
      </c>
      <c r="L22" s="17"/>
      <c r="M22" s="17"/>
      <c r="N22" s="17"/>
      <c r="P22" s="56" t="n">
        <f aca="false">TIME(P23,P24,0)</f>
        <v>0.643055555555556</v>
      </c>
    </row>
    <row r="23" customFormat="false" ht="12.75" hidden="false" customHeight="false" outlineLevel="0" collapsed="false">
      <c r="K23" s="57" t="str">
        <f aca="false">IF(S17=3,K17,"1C")</f>
        <v>Francia</v>
      </c>
      <c r="L23" s="57"/>
      <c r="M23" s="57"/>
      <c r="N23" s="57"/>
      <c r="P23" s="58" t="n">
        <f aca="false">HOUR(B4)</f>
        <v>15</v>
      </c>
    </row>
    <row r="24" customFormat="false" ht="12.75" hidden="false" customHeight="false" outlineLevel="0" collapsed="false">
      <c r="K24" s="59" t="str">
        <f aca="false">IF(S18=3,K18,"2C")</f>
        <v>Australia</v>
      </c>
      <c r="L24" s="59"/>
      <c r="M24" s="59"/>
      <c r="N24" s="59"/>
      <c r="P24" s="58" t="n">
        <f aca="false">MINUTE(B4)</f>
        <v>26</v>
      </c>
    </row>
    <row r="25" customFormat="false" ht="35.1" hidden="false" customHeight="true" outlineLevel="0" collapsed="false"/>
  </sheetData>
  <sheetProtection sheet="true"/>
  <mergeCells count="5">
    <mergeCell ref="B12:D14"/>
    <mergeCell ref="F16:I16"/>
    <mergeCell ref="K22:N22"/>
    <mergeCell ref="K23:N23"/>
    <mergeCell ref="K24:N24"/>
  </mergeCells>
  <conditionalFormatting sqref="E17:E22">
    <cfRule type="cellIs" priority="2" operator="equal" aboveAverage="0" equalAverage="0" bottom="0" percent="0" rank="0" text="" dxfId="0">
      <formula>"HOY!"</formula>
    </cfRule>
  </conditionalFormatting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S25"/>
  <sheetViews>
    <sheetView showFormulas="false" showGridLines="true" showRowColHeaders="true" showZeros="true" rightToLeft="false" tabSelected="false" showOutlineSymbols="true" defaultGridColor="true" view="normal" topLeftCell="A1" colorId="64" zoomScale="175" zoomScaleNormal="175" zoomScalePageLayoutView="100" workbookViewId="0">
      <pane xSplit="0" ySplit="25" topLeftCell="A26" activePane="bottomLeft" state="frozen"/>
      <selection pane="topLeft" activeCell="A1" activeCellId="0" sqref="A1"/>
      <selection pane="bottomLeft" activeCell="Q24" activeCellId="0" sqref="Q24"/>
    </sheetView>
  </sheetViews>
  <sheetFormatPr defaultRowHeight="12.75" zeroHeight="false" outlineLevelRow="0" outlineLevelCol="0"/>
  <cols>
    <col collapsed="false" customWidth="true" hidden="false" outlineLevel="0" max="1" min="1" style="5" width="1.7"/>
    <col collapsed="false" customWidth="true" hidden="false" outlineLevel="0" max="2" min="2" style="5" width="12.4"/>
    <col collapsed="false" customWidth="true" hidden="false" outlineLevel="0" max="3" min="3" style="5" width="5.7"/>
    <col collapsed="false" customWidth="true" hidden="false" outlineLevel="0" max="4" min="4" style="5" width="13.12"/>
    <col collapsed="false" customWidth="true" hidden="false" outlineLevel="0" max="5" min="5" style="5" width="16.4"/>
    <col collapsed="false" customWidth="false" hidden="false" outlineLevel="0" max="6" min="6" style="5" width="11.55"/>
    <col collapsed="false" customWidth="true" hidden="false" outlineLevel="0" max="7" min="7" style="5" width="3.7"/>
    <col collapsed="false" customWidth="true" hidden="false" outlineLevel="0" max="8" min="8" style="5" width="11.27"/>
    <col collapsed="false" customWidth="true" hidden="false" outlineLevel="0" max="9" min="9" style="5" width="3.7"/>
    <col collapsed="false" customWidth="true" hidden="false" outlineLevel="0" max="10" min="10" style="5" width="2.56"/>
    <col collapsed="false" customWidth="true" hidden="false" outlineLevel="0" max="11" min="11" style="5" width="13.12"/>
    <col collapsed="false" customWidth="true" hidden="false" outlineLevel="0" max="19" min="12" style="5" width="5.28"/>
    <col collapsed="false" customWidth="true" hidden="false" outlineLevel="0" max="20" min="20" style="5" width="35.66"/>
    <col collapsed="false" customWidth="true" hidden="false" outlineLevel="0" max="257" min="21" style="5" width="11.4"/>
    <col collapsed="false" customWidth="true" hidden="false" outlineLevel="0" max="1025" min="258" style="0" width="11.4"/>
  </cols>
  <sheetData>
    <row r="1" customFormat="false" ht="23.25" hidden="false" customHeight="false" outlineLevel="0" collapsed="false">
      <c r="B1" s="60" t="s">
        <v>2</v>
      </c>
      <c r="C1" s="0"/>
      <c r="D1" s="7"/>
      <c r="E1" s="8"/>
      <c r="F1" s="0"/>
      <c r="G1" s="0"/>
      <c r="H1" s="0"/>
      <c r="I1" s="0"/>
      <c r="K1" s="0"/>
      <c r="L1" s="0"/>
      <c r="M1" s="0"/>
      <c r="N1" s="0"/>
      <c r="O1" s="0"/>
      <c r="P1" s="0"/>
      <c r="Q1" s="0"/>
      <c r="R1" s="0"/>
      <c r="S1" s="0"/>
    </row>
    <row r="2" customFormat="false" ht="12.75" hidden="false" customHeight="false" outlineLevel="0" collapsed="false">
      <c r="B2" s="61" t="n">
        <f aca="true">TODAY()</f>
        <v>43272</v>
      </c>
      <c r="C2" s="0"/>
      <c r="D2" s="0"/>
      <c r="E2" s="0"/>
      <c r="F2" s="0"/>
      <c r="G2" s="0"/>
      <c r="H2" s="0"/>
      <c r="I2" s="0"/>
      <c r="K2" s="0"/>
      <c r="L2" s="0"/>
      <c r="M2" s="0"/>
      <c r="N2" s="0"/>
      <c r="O2" s="0"/>
      <c r="P2" s="0"/>
      <c r="Q2" s="0"/>
      <c r="R2" s="0"/>
      <c r="S2" s="0"/>
    </row>
    <row r="3" customFormat="false" ht="18" hidden="false" customHeight="false" outlineLevel="0" collapsed="false">
      <c r="B3" s="62" t="s">
        <v>3</v>
      </c>
      <c r="C3" s="11"/>
      <c r="D3" s="12"/>
      <c r="E3" s="11"/>
      <c r="F3" s="0"/>
      <c r="G3" s="0"/>
      <c r="H3" s="0"/>
      <c r="I3" s="0"/>
      <c r="K3" s="0"/>
      <c r="L3" s="0"/>
      <c r="M3" s="0"/>
      <c r="N3" s="0"/>
      <c r="O3" s="0"/>
      <c r="P3" s="0"/>
      <c r="Q3" s="0"/>
      <c r="R3" s="0"/>
      <c r="S3" s="0"/>
    </row>
    <row r="4" customFormat="false" ht="12.75" hidden="false" customHeight="false" outlineLevel="0" collapsed="false">
      <c r="B4" s="63" t="n">
        <f aca="true">NOW()</f>
        <v>43272.6432363719</v>
      </c>
      <c r="C4" s="0"/>
      <c r="D4" s="0"/>
      <c r="E4" s="0"/>
      <c r="F4" s="0"/>
      <c r="G4" s="0"/>
      <c r="H4" s="0"/>
      <c r="I4" s="0"/>
      <c r="K4" s="0"/>
      <c r="L4" s="0"/>
      <c r="M4" s="0"/>
      <c r="N4" s="0"/>
      <c r="O4" s="0"/>
      <c r="P4" s="0"/>
      <c r="Q4" s="0"/>
      <c r="R4" s="0"/>
      <c r="S4" s="0"/>
    </row>
    <row r="5" customFormat="false" ht="12.75" hidden="false" customHeight="false" outlineLevel="0" collapsed="false">
      <c r="B5" s="0"/>
      <c r="C5" s="0"/>
      <c r="D5" s="0"/>
      <c r="E5" s="0"/>
      <c r="F5" s="0"/>
      <c r="G5" s="0"/>
      <c r="H5" s="0"/>
      <c r="I5" s="0"/>
      <c r="K5" s="0"/>
      <c r="L5" s="0"/>
      <c r="M5" s="0"/>
      <c r="N5" s="0"/>
      <c r="O5" s="0"/>
      <c r="P5" s="0"/>
      <c r="Q5" s="0"/>
      <c r="R5" s="0"/>
      <c r="S5" s="0"/>
    </row>
    <row r="6" customFormat="false" ht="12.75" hidden="false" customHeight="false" outlineLevel="0" collapsed="false">
      <c r="B6" s="0"/>
      <c r="C6" s="0"/>
      <c r="D6" s="0"/>
      <c r="E6" s="0"/>
      <c r="F6" s="0"/>
      <c r="G6" s="0"/>
      <c r="H6" s="0"/>
      <c r="I6" s="0"/>
      <c r="K6" s="0"/>
      <c r="L6" s="0"/>
      <c r="M6" s="0"/>
      <c r="N6" s="0"/>
      <c r="O6" s="0"/>
      <c r="P6" s="0"/>
      <c r="Q6" s="0"/>
      <c r="R6" s="0"/>
      <c r="S6" s="0"/>
    </row>
    <row r="7" customFormat="false" ht="12.75" hidden="false" customHeight="false" outlineLevel="0" collapsed="false">
      <c r="B7" s="0"/>
      <c r="C7" s="0"/>
      <c r="D7" s="0"/>
      <c r="E7" s="0"/>
      <c r="F7" s="0"/>
      <c r="G7" s="0"/>
      <c r="H7" s="0"/>
      <c r="I7" s="0"/>
      <c r="K7" s="0"/>
      <c r="L7" s="0"/>
      <c r="M7" s="0"/>
      <c r="N7" s="0"/>
      <c r="O7" s="0"/>
      <c r="P7" s="0"/>
      <c r="Q7" s="0"/>
      <c r="R7" s="0"/>
      <c r="S7" s="0"/>
    </row>
    <row r="8" customFormat="false" ht="12.75" hidden="false" customHeight="false" outlineLevel="0" collapsed="false">
      <c r="B8" s="0"/>
      <c r="C8" s="0"/>
      <c r="D8" s="0"/>
      <c r="E8" s="0"/>
      <c r="F8" s="0"/>
      <c r="G8" s="0"/>
      <c r="H8" s="0"/>
      <c r="I8" s="0"/>
      <c r="K8" s="0"/>
      <c r="L8" s="0"/>
      <c r="M8" s="0"/>
      <c r="N8" s="0"/>
      <c r="O8" s="0"/>
      <c r="P8" s="0"/>
      <c r="Q8" s="0"/>
      <c r="R8" s="0"/>
      <c r="S8" s="0"/>
    </row>
    <row r="9" customFormat="false" ht="12.75" hidden="false" customHeight="false" outlineLevel="0" collapsed="false">
      <c r="B9" s="0"/>
      <c r="C9" s="0"/>
      <c r="D9" s="0"/>
      <c r="E9" s="0"/>
      <c r="F9" s="0"/>
      <c r="G9" s="0"/>
      <c r="H9" s="0"/>
      <c r="I9" s="0"/>
      <c r="K9" s="0"/>
      <c r="L9" s="0"/>
      <c r="M9" s="0"/>
      <c r="N9" s="0"/>
      <c r="O9" s="0"/>
      <c r="P9" s="0"/>
      <c r="Q9" s="0"/>
      <c r="R9" s="0"/>
      <c r="S9" s="0"/>
    </row>
    <row r="10" customFormat="false" ht="12.75" hidden="false" customHeight="false" outlineLevel="0" collapsed="false">
      <c r="B10" s="0"/>
      <c r="C10" s="0"/>
      <c r="D10" s="0"/>
      <c r="E10" s="0"/>
      <c r="F10" s="0"/>
      <c r="G10" s="0"/>
      <c r="H10" s="0"/>
      <c r="I10" s="0"/>
      <c r="K10" s="0"/>
      <c r="L10" s="0"/>
      <c r="M10" s="0"/>
      <c r="N10" s="0"/>
      <c r="O10" s="0"/>
      <c r="P10" s="0"/>
      <c r="Q10" s="0"/>
      <c r="R10" s="0"/>
      <c r="S10" s="0"/>
    </row>
    <row r="11" customFormat="false" ht="12.75" hidden="false" customHeight="false" outlineLevel="0" collapsed="false">
      <c r="B11" s="0"/>
      <c r="C11" s="0"/>
      <c r="D11" s="0"/>
      <c r="E11" s="0"/>
      <c r="F11" s="0"/>
      <c r="G11" s="0"/>
      <c r="H11" s="0"/>
      <c r="I11" s="0"/>
      <c r="K11" s="0"/>
      <c r="L11" s="0"/>
      <c r="M11" s="0"/>
      <c r="N11" s="0"/>
      <c r="O11" s="0"/>
      <c r="P11" s="0"/>
      <c r="Q11" s="0"/>
      <c r="R11" s="0"/>
      <c r="S11" s="0"/>
    </row>
    <row r="12" customFormat="false" ht="12.75" hidden="false" customHeight="true" outlineLevel="0" collapsed="false">
      <c r="B12" s="15" t="s">
        <v>13</v>
      </c>
      <c r="C12" s="15"/>
      <c r="D12" s="15"/>
      <c r="E12" s="16"/>
      <c r="F12" s="16"/>
      <c r="G12" s="0"/>
      <c r="H12" s="0"/>
      <c r="I12" s="0"/>
      <c r="K12" s="0"/>
      <c r="L12" s="0"/>
      <c r="M12" s="0"/>
      <c r="N12" s="0"/>
      <c r="O12" s="0"/>
      <c r="P12" s="0"/>
      <c r="Q12" s="0"/>
      <c r="R12" s="0"/>
      <c r="S12" s="0"/>
    </row>
    <row r="13" customFormat="false" ht="13.5" hidden="false" customHeight="true" outlineLevel="0" collapsed="false">
      <c r="B13" s="15"/>
      <c r="C13" s="15"/>
      <c r="D13" s="15"/>
      <c r="E13" s="16"/>
      <c r="F13" s="16"/>
      <c r="G13" s="0"/>
      <c r="H13" s="0"/>
      <c r="I13" s="0"/>
      <c r="K13" s="0"/>
      <c r="L13" s="0"/>
      <c r="M13" s="0"/>
      <c r="N13" s="0"/>
      <c r="O13" s="0"/>
      <c r="P13" s="0"/>
      <c r="Q13" s="0"/>
      <c r="R13" s="0"/>
      <c r="S13" s="0"/>
    </row>
    <row r="14" customFormat="false" ht="12.75" hidden="false" customHeight="true" outlineLevel="0" collapsed="false">
      <c r="B14" s="15"/>
      <c r="C14" s="15"/>
      <c r="D14" s="15"/>
      <c r="E14" s="16"/>
      <c r="F14" s="16"/>
      <c r="G14" s="0"/>
      <c r="H14" s="0"/>
      <c r="I14" s="0"/>
      <c r="K14" s="0"/>
      <c r="L14" s="0"/>
      <c r="M14" s="0"/>
      <c r="N14" s="0"/>
      <c r="O14" s="0"/>
      <c r="P14" s="0"/>
      <c r="Q14" s="0"/>
      <c r="R14" s="0"/>
      <c r="S14" s="0"/>
    </row>
    <row r="15" customFormat="false" ht="12.75" hidden="false" customHeight="false" outlineLevel="0" collapsed="false">
      <c r="B15" s="0"/>
      <c r="C15" s="0"/>
      <c r="D15" s="0"/>
      <c r="E15" s="0"/>
      <c r="F15" s="0"/>
      <c r="G15" s="0"/>
      <c r="H15" s="0"/>
      <c r="I15" s="0"/>
      <c r="K15" s="0"/>
      <c r="L15" s="0"/>
      <c r="M15" s="0"/>
      <c r="N15" s="0"/>
      <c r="O15" s="0"/>
      <c r="P15" s="0"/>
      <c r="Q15" s="0"/>
      <c r="R15" s="0"/>
      <c r="S15" s="0"/>
    </row>
    <row r="16" customFormat="false" ht="12.75" hidden="false" customHeight="false" outlineLevel="0" collapsed="false">
      <c r="B16" s="17" t="s">
        <v>5</v>
      </c>
      <c r="C16" s="18" t="s">
        <v>6</v>
      </c>
      <c r="D16" s="19"/>
      <c r="E16" s="19" t="s">
        <v>7</v>
      </c>
      <c r="F16" s="20" t="s">
        <v>8</v>
      </c>
      <c r="G16" s="20"/>
      <c r="H16" s="20"/>
      <c r="I16" s="20"/>
      <c r="K16" s="17" t="str">
        <f aca="false">'Primera Ronda'!K24</f>
        <v>Equipo</v>
      </c>
      <c r="L16" s="17" t="str">
        <f aca="false">'Primera Ronda'!L24</f>
        <v>G</v>
      </c>
      <c r="M16" s="17" t="str">
        <f aca="false">'Primera Ronda'!M24</f>
        <v>E</v>
      </c>
      <c r="N16" s="17" t="str">
        <f aca="false">'Primera Ronda'!N24</f>
        <v>P</v>
      </c>
      <c r="O16" s="17" t="str">
        <f aca="false">'Primera Ronda'!O24</f>
        <v>GF</v>
      </c>
      <c r="P16" s="17" t="str">
        <f aca="false">'Primera Ronda'!P24</f>
        <v>GC</v>
      </c>
      <c r="Q16" s="17" t="str">
        <f aca="false">'Primera Ronda'!Q24</f>
        <v>DG</v>
      </c>
      <c r="R16" s="17" t="str">
        <f aca="false">'Primera Ronda'!R24</f>
        <v>Pts.</v>
      </c>
      <c r="S16" s="21" t="str">
        <f aca="false">'Primera Ronda'!S24</f>
        <v>PJ</v>
      </c>
    </row>
    <row r="17" customFormat="false" ht="12.75" hidden="false" customHeight="false" outlineLevel="0" collapsed="false">
      <c r="B17" s="22" t="n">
        <v>43267</v>
      </c>
      <c r="C17" s="12" t="n">
        <v>0.375</v>
      </c>
      <c r="D17" s="23"/>
      <c r="E17" s="24" t="str">
        <f aca="false">IF(OR(B17="",C17="",B17&lt;$B$2),"Finalizado",IF(B17=$B$2,IF(AND(C17&lt;=$P$22,$P$22&lt;=(C17+0.08333333333)),"En juego",IF($P$22&lt;C17,"HOY!","Finalizado")),IF($B$2&gt;B17,"Finalizado","Proximamente..")))</f>
        <v>Finalizado</v>
      </c>
      <c r="F17" s="25" t="str">
        <f aca="false">equipos!$D$17</f>
        <v>Argentina</v>
      </c>
      <c r="G17" s="26" t="n">
        <v>2</v>
      </c>
      <c r="H17" s="27" t="str">
        <f aca="false">equipos!$D$18</f>
        <v>Islandia</v>
      </c>
      <c r="I17" s="28" t="n">
        <v>0</v>
      </c>
      <c r="K17" s="29" t="str">
        <f aca="false">'Primera Ronda'!K25</f>
        <v>Croacia</v>
      </c>
      <c r="L17" s="30" t="n">
        <f aca="false">'Primera Ronda'!L25</f>
        <v>3</v>
      </c>
      <c r="M17" s="31" t="n">
        <f aca="false">'Primera Ronda'!M25</f>
        <v>0</v>
      </c>
      <c r="N17" s="31" t="n">
        <f aca="false">'Primera Ronda'!N25</f>
        <v>0</v>
      </c>
      <c r="O17" s="31" t="n">
        <f aca="false">'Primera Ronda'!O25</f>
        <v>3</v>
      </c>
      <c r="P17" s="31" t="n">
        <f aca="false">'Primera Ronda'!P25</f>
        <v>0</v>
      </c>
      <c r="Q17" s="31" t="n">
        <f aca="false">'Primera Ronda'!Q25</f>
        <v>3</v>
      </c>
      <c r="R17" s="31" t="n">
        <f aca="false">'Primera Ronda'!R25</f>
        <v>9</v>
      </c>
      <c r="S17" s="32" t="n">
        <f aca="false">'Primera Ronda'!S25</f>
        <v>3</v>
      </c>
    </row>
    <row r="18" customFormat="false" ht="12.75" hidden="false" customHeight="false" outlineLevel="0" collapsed="false">
      <c r="B18" s="33" t="n">
        <v>43267</v>
      </c>
      <c r="C18" s="12" t="n">
        <v>0.625</v>
      </c>
      <c r="D18" s="23"/>
      <c r="E18" s="34" t="str">
        <f aca="false">IF(OR(B18="",C18="",B18&lt;$B$2),"Finalizado",IF(B18=$B$2,IF(AND(C18&lt;=$P$22,$P$22&lt;=(C18+0.08333333333)),"En juego",IF($P$22&lt;C18,"HOY!","Finalizado")),IF($B$2&gt;B18,"Finalizado","Proximamente..")))</f>
        <v>Finalizado</v>
      </c>
      <c r="F18" s="25" t="str">
        <f aca="false">equipos!$D$19</f>
        <v>Croacia</v>
      </c>
      <c r="G18" s="35" t="n">
        <v>1</v>
      </c>
      <c r="H18" s="36" t="str">
        <f aca="false">equipos!$D$20</f>
        <v>Nigeria</v>
      </c>
      <c r="I18" s="37" t="n">
        <v>0</v>
      </c>
      <c r="K18" s="38" t="str">
        <f aca="false">'Primera Ronda'!K26</f>
        <v>Argentina</v>
      </c>
      <c r="L18" s="39" t="n">
        <f aca="false">'Primera Ronda'!L26</f>
        <v>1</v>
      </c>
      <c r="M18" s="40" t="n">
        <f aca="false">'Primera Ronda'!M26</f>
        <v>1</v>
      </c>
      <c r="N18" s="40" t="n">
        <f aca="false">'Primera Ronda'!N26</f>
        <v>1</v>
      </c>
      <c r="O18" s="40" t="n">
        <f aca="false">'Primera Ronda'!O26</f>
        <v>3</v>
      </c>
      <c r="P18" s="40" t="n">
        <f aca="false">'Primera Ronda'!P26</f>
        <v>2</v>
      </c>
      <c r="Q18" s="40" t="n">
        <f aca="false">'Primera Ronda'!Q26</f>
        <v>1</v>
      </c>
      <c r="R18" s="40" t="n">
        <f aca="false">'Primera Ronda'!R26</f>
        <v>4</v>
      </c>
      <c r="S18" s="41" t="n">
        <f aca="false">'Primera Ronda'!S26</f>
        <v>3</v>
      </c>
    </row>
    <row r="19" customFormat="false" ht="12.75" hidden="false" customHeight="false" outlineLevel="0" collapsed="false">
      <c r="B19" s="42" t="n">
        <v>43272</v>
      </c>
      <c r="C19" s="43" t="n">
        <v>0.583333333333333</v>
      </c>
      <c r="D19" s="44"/>
      <c r="E19" s="24" t="str">
        <f aca="false">IF(OR(B19="",C19="",B19&lt;$B$2),"Finalizado",IF(B19=$B$2,IF(AND(C19&lt;=$P$22,$P$22&lt;=(C19+0.08333333333)),"En juego",IF($P$22&lt;C19,"HOY!","Finalizado")),IF($B$2&gt;B19,"Finalizado","Proximamente..")))</f>
        <v>En juego</v>
      </c>
      <c r="F19" s="45" t="str">
        <f aca="false">equipos!$D$17</f>
        <v>Argentina</v>
      </c>
      <c r="G19" s="35" t="n">
        <v>0</v>
      </c>
      <c r="H19" s="27" t="str">
        <f aca="false">equipos!$D$19</f>
        <v>Croacia</v>
      </c>
      <c r="I19" s="37" t="n">
        <v>1</v>
      </c>
      <c r="K19" s="38" t="str">
        <f aca="false">'Primera Ronda'!K27</f>
        <v>Nigeria</v>
      </c>
      <c r="L19" s="39" t="n">
        <f aca="false">'Primera Ronda'!L27</f>
        <v>1</v>
      </c>
      <c r="M19" s="40" t="n">
        <f aca="false">'Primera Ronda'!M27</f>
        <v>1</v>
      </c>
      <c r="N19" s="40" t="n">
        <f aca="false">'Primera Ronda'!N27</f>
        <v>1</v>
      </c>
      <c r="O19" s="40" t="n">
        <f aca="false">'Primera Ronda'!O27</f>
        <v>2</v>
      </c>
      <c r="P19" s="40" t="n">
        <f aca="false">'Primera Ronda'!P27</f>
        <v>2</v>
      </c>
      <c r="Q19" s="40" t="n">
        <f aca="false">'Primera Ronda'!Q27</f>
        <v>0</v>
      </c>
      <c r="R19" s="40" t="n">
        <f aca="false">'Primera Ronda'!R27</f>
        <v>4</v>
      </c>
      <c r="S19" s="41" t="n">
        <f aca="false">'Primera Ronda'!S27</f>
        <v>3</v>
      </c>
    </row>
    <row r="20" customFormat="false" ht="12.75" hidden="false" customHeight="false" outlineLevel="0" collapsed="false">
      <c r="B20" s="33" t="n">
        <v>43273</v>
      </c>
      <c r="C20" s="46" t="n">
        <v>0.458333333333333</v>
      </c>
      <c r="D20" s="47"/>
      <c r="E20" s="34" t="str">
        <f aca="false">IF(OR(B20="",C20="",B20&lt;$B$2),"Finalizado",IF(B20=$B$2,IF(AND(C20&lt;=$P$22,$P$22&lt;=(C20+0.08333333333)),"En juego",IF($P$22&lt;C20,"HOY!","Finalizado")),IF($B$2&gt;B20,"Finalizado","Proximamente..")))</f>
        <v>Proximamente..</v>
      </c>
      <c r="F20" s="48" t="str">
        <f aca="false">equipos!$D$20</f>
        <v>Nigeria</v>
      </c>
      <c r="G20" s="35" t="n">
        <v>1</v>
      </c>
      <c r="H20" s="36" t="str">
        <f aca="false">equipos!$D$18</f>
        <v>Islandia</v>
      </c>
      <c r="I20" s="37" t="n">
        <v>0</v>
      </c>
      <c r="K20" s="49" t="str">
        <f aca="false">'Primera Ronda'!K28</f>
        <v>Islandia</v>
      </c>
      <c r="L20" s="50" t="n">
        <f aca="false">'Primera Ronda'!L28</f>
        <v>0</v>
      </c>
      <c r="M20" s="51" t="n">
        <f aca="false">'Primera Ronda'!M28</f>
        <v>0</v>
      </c>
      <c r="N20" s="51" t="n">
        <f aca="false">'Primera Ronda'!N28</f>
        <v>3</v>
      </c>
      <c r="O20" s="51" t="n">
        <f aca="false">'Primera Ronda'!O28</f>
        <v>0</v>
      </c>
      <c r="P20" s="51" t="n">
        <f aca="false">'Primera Ronda'!P28</f>
        <v>4</v>
      </c>
      <c r="Q20" s="51" t="n">
        <f aca="false">'Primera Ronda'!Q28</f>
        <v>-4</v>
      </c>
      <c r="R20" s="51" t="n">
        <f aca="false">'Primera Ronda'!R28</f>
        <v>0</v>
      </c>
      <c r="S20" s="52" t="n">
        <f aca="false">'Primera Ronda'!S28</f>
        <v>3</v>
      </c>
    </row>
    <row r="21" customFormat="false" ht="12.75" hidden="false" customHeight="false" outlineLevel="0" collapsed="false">
      <c r="B21" s="53" t="n">
        <v>43277</v>
      </c>
      <c r="C21" s="12" t="n">
        <v>0.583333333333333</v>
      </c>
      <c r="D21" s="23"/>
      <c r="E21" s="24" t="str">
        <f aca="false">IF(OR(B21="",C21="",B21&lt;$B$2),"Finalizado",IF(B21=$B$2,IF(AND(C21&lt;=$P$22,$P$22&lt;=(C21+0.08333333333)),"En juego",IF($P$22&lt;C21,"HOY!","Finalizado")),IF($B$2&gt;B21,"Finalizado","Proximamente..")))</f>
        <v>Proximamente..</v>
      </c>
      <c r="F21" s="25" t="str">
        <f aca="false">equipos!$D$20</f>
        <v>Nigeria</v>
      </c>
      <c r="G21" s="35" t="n">
        <v>1</v>
      </c>
      <c r="H21" s="27" t="str">
        <f aca="false">equipos!$D$17</f>
        <v>Argentina</v>
      </c>
      <c r="I21" s="37" t="n">
        <v>1</v>
      </c>
      <c r="K21" s="0"/>
      <c r="L21" s="0"/>
      <c r="M21" s="0"/>
      <c r="N21" s="0"/>
      <c r="P21" s="0"/>
    </row>
    <row r="22" customFormat="false" ht="12.75" hidden="false" customHeight="false" outlineLevel="0" collapsed="false">
      <c r="B22" s="33" t="n">
        <v>43277</v>
      </c>
      <c r="C22" s="46" t="n">
        <v>0.583333333333333</v>
      </c>
      <c r="D22" s="47"/>
      <c r="E22" s="34" t="str">
        <f aca="false">IF(OR(B22="",C22="",B22&lt;$B$2),"Finalizado",IF(B22=$B$2,IF(AND(C22&lt;=$P$22,$P$22&lt;=(C22+0.08333333333)),"En juego",IF($P$22&lt;C22,"HOY!","Finalizado")),IF($B$2&gt;B22,"Finalizado","Proximamente..")))</f>
        <v>Proximamente..</v>
      </c>
      <c r="F22" s="48" t="str">
        <f aca="false">equipos!$D$18</f>
        <v>Islandia</v>
      </c>
      <c r="G22" s="54" t="n">
        <v>0</v>
      </c>
      <c r="H22" s="36" t="str">
        <f aca="false">equipos!$D$19</f>
        <v>Croacia</v>
      </c>
      <c r="I22" s="55" t="n">
        <v>1</v>
      </c>
      <c r="K22" s="17" t="s">
        <v>10</v>
      </c>
      <c r="L22" s="17"/>
      <c r="M22" s="17"/>
      <c r="N22" s="17"/>
      <c r="P22" s="56" t="n">
        <f aca="false">TIME(P23,P24,0)</f>
        <v>0.643055555555556</v>
      </c>
    </row>
    <row r="23" customFormat="false" ht="12.75" hidden="false" customHeight="false" outlineLevel="0" collapsed="false">
      <c r="K23" s="57" t="str">
        <f aca="false">IF(S17=3,K17,"1D")</f>
        <v>Croacia</v>
      </c>
      <c r="L23" s="57"/>
      <c r="M23" s="57"/>
      <c r="N23" s="57"/>
      <c r="P23" s="58" t="n">
        <f aca="false">HOUR(B4)</f>
        <v>15</v>
      </c>
    </row>
    <row r="24" customFormat="false" ht="12.75" hidden="false" customHeight="false" outlineLevel="0" collapsed="false">
      <c r="K24" s="59" t="str">
        <f aca="false">IF(S18=3,K18,"2D")</f>
        <v>Argentina</v>
      </c>
      <c r="L24" s="59"/>
      <c r="M24" s="59"/>
      <c r="N24" s="59"/>
      <c r="P24" s="58" t="n">
        <f aca="false">MINUTE(B4)</f>
        <v>26</v>
      </c>
    </row>
    <row r="25" customFormat="false" ht="35.1" hidden="false" customHeight="true" outlineLevel="0" collapsed="false"/>
  </sheetData>
  <sheetProtection sheet="true"/>
  <mergeCells count="5">
    <mergeCell ref="B12:D14"/>
    <mergeCell ref="F16:I16"/>
    <mergeCell ref="K22:N22"/>
    <mergeCell ref="K23:N23"/>
    <mergeCell ref="K24:N24"/>
  </mergeCells>
  <conditionalFormatting sqref="E17:E22">
    <cfRule type="cellIs" priority="2" operator="equal" aboveAverage="0" equalAverage="0" bottom="0" percent="0" rank="0" text="" dxfId="0">
      <formula>"HOY!"</formula>
    </cfRule>
  </conditionalFormatting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S29"/>
  <sheetViews>
    <sheetView showFormulas="false" showGridLines="true" showRowColHeaders="true" showZeros="true" rightToLeft="false" tabSelected="false" showOutlineSymbols="true" defaultGridColor="true" view="normal" topLeftCell="A1" colorId="64" zoomScale="175" zoomScaleNormal="175" zoomScalePageLayoutView="100" workbookViewId="0">
      <pane xSplit="0" ySplit="26" topLeftCell="A39" activePane="bottomLeft" state="frozen"/>
      <selection pane="topLeft" activeCell="A1" activeCellId="0" sqref="A1"/>
      <selection pane="bottomLeft" activeCell="H25" activeCellId="0" sqref="H25"/>
    </sheetView>
  </sheetViews>
  <sheetFormatPr defaultRowHeight="12.75" zeroHeight="false" outlineLevelRow="0" outlineLevelCol="0"/>
  <cols>
    <col collapsed="false" customWidth="true" hidden="false" outlineLevel="0" max="1" min="1" style="5" width="1.7"/>
    <col collapsed="false" customWidth="true" hidden="false" outlineLevel="0" max="2" min="2" style="5" width="12.12"/>
    <col collapsed="false" customWidth="true" hidden="false" outlineLevel="0" max="3" min="3" style="5" width="6.98"/>
    <col collapsed="false" customWidth="true" hidden="false" outlineLevel="0" max="4" min="4" style="5" width="14.83"/>
    <col collapsed="false" customWidth="true" hidden="false" outlineLevel="0" max="5" min="5" style="5" width="16.97"/>
    <col collapsed="false" customWidth="true" hidden="false" outlineLevel="0" max="6" min="6" style="5" width="10.12"/>
    <col collapsed="false" customWidth="true" hidden="false" outlineLevel="0" max="7" min="7" style="5" width="3.7"/>
    <col collapsed="false" customWidth="true" hidden="false" outlineLevel="0" max="8" min="8" style="5" width="10.69"/>
    <col collapsed="false" customWidth="true" hidden="false" outlineLevel="0" max="9" min="9" style="5" width="3.7"/>
    <col collapsed="false" customWidth="true" hidden="false" outlineLevel="0" max="10" min="10" style="5" width="2.28"/>
    <col collapsed="false" customWidth="true" hidden="false" outlineLevel="0" max="11" min="11" style="5" width="12.55"/>
    <col collapsed="false" customWidth="true" hidden="false" outlineLevel="0" max="19" min="12" style="5" width="5.28"/>
    <col collapsed="false" customWidth="true" hidden="false" outlineLevel="0" max="20" min="20" style="5" width="35.66"/>
    <col collapsed="false" customWidth="true" hidden="false" outlineLevel="0" max="257" min="21" style="5" width="11.4"/>
    <col collapsed="false" customWidth="true" hidden="false" outlineLevel="0" max="1025" min="258" style="0" width="11.4"/>
  </cols>
  <sheetData>
    <row r="1" customFormat="false" ht="23.25" hidden="false" customHeight="false" outlineLevel="0" collapsed="false">
      <c r="B1" s="60" t="s">
        <v>2</v>
      </c>
      <c r="C1" s="0"/>
      <c r="D1" s="7"/>
      <c r="E1" s="8"/>
      <c r="F1" s="0"/>
      <c r="G1" s="0"/>
      <c r="H1" s="0"/>
      <c r="I1" s="0"/>
      <c r="K1" s="0"/>
      <c r="L1" s="0"/>
      <c r="M1" s="0"/>
      <c r="N1" s="0"/>
      <c r="O1" s="0"/>
      <c r="P1" s="0"/>
      <c r="Q1" s="0"/>
      <c r="R1" s="0"/>
      <c r="S1" s="0"/>
    </row>
    <row r="2" customFormat="false" ht="12.75" hidden="false" customHeight="false" outlineLevel="0" collapsed="false">
      <c r="B2" s="61" t="n">
        <f aca="true">TODAY()</f>
        <v>43272</v>
      </c>
      <c r="C2" s="0"/>
      <c r="D2" s="0"/>
      <c r="E2" s="0"/>
      <c r="F2" s="0"/>
      <c r="G2" s="0"/>
      <c r="H2" s="0"/>
      <c r="I2" s="0"/>
      <c r="K2" s="0"/>
      <c r="L2" s="0"/>
      <c r="M2" s="0"/>
      <c r="N2" s="0"/>
      <c r="O2" s="0"/>
      <c r="P2" s="0"/>
      <c r="Q2" s="0"/>
      <c r="R2" s="0"/>
      <c r="S2" s="0"/>
    </row>
    <row r="3" customFormat="false" ht="18" hidden="false" customHeight="false" outlineLevel="0" collapsed="false">
      <c r="B3" s="62" t="s">
        <v>3</v>
      </c>
      <c r="C3" s="11"/>
      <c r="D3" s="12"/>
      <c r="E3" s="11"/>
      <c r="F3" s="0"/>
      <c r="G3" s="0"/>
      <c r="H3" s="0"/>
      <c r="I3" s="0"/>
      <c r="K3" s="0"/>
      <c r="L3" s="0"/>
      <c r="M3" s="0"/>
      <c r="N3" s="0"/>
      <c r="O3" s="0"/>
      <c r="P3" s="0"/>
      <c r="Q3" s="0"/>
      <c r="R3" s="0"/>
      <c r="S3" s="0"/>
    </row>
    <row r="4" customFormat="false" ht="12.75" hidden="false" customHeight="false" outlineLevel="0" collapsed="false">
      <c r="B4" s="63" t="n">
        <f aca="true">NOW()</f>
        <v>43272.6432364083</v>
      </c>
      <c r="C4" s="0"/>
      <c r="D4" s="0"/>
      <c r="E4" s="0"/>
      <c r="F4" s="0"/>
      <c r="G4" s="0"/>
      <c r="H4" s="0"/>
      <c r="I4" s="0"/>
      <c r="K4" s="0"/>
      <c r="L4" s="0"/>
      <c r="M4" s="0"/>
      <c r="N4" s="0"/>
      <c r="O4" s="0"/>
      <c r="P4" s="0"/>
      <c r="Q4" s="0"/>
      <c r="R4" s="0"/>
      <c r="S4" s="0"/>
    </row>
    <row r="5" customFormat="false" ht="12.75" hidden="false" customHeight="false" outlineLevel="0" collapsed="false">
      <c r="B5" s="0"/>
      <c r="C5" s="0"/>
      <c r="D5" s="0"/>
      <c r="E5" s="0"/>
      <c r="F5" s="0"/>
      <c r="G5" s="0"/>
      <c r="H5" s="0"/>
      <c r="I5" s="0"/>
      <c r="K5" s="0"/>
      <c r="L5" s="0"/>
      <c r="M5" s="0"/>
      <c r="N5" s="0"/>
      <c r="O5" s="0"/>
      <c r="P5" s="0"/>
      <c r="Q5" s="0"/>
      <c r="R5" s="0"/>
      <c r="S5" s="0"/>
    </row>
    <row r="6" customFormat="false" ht="12.75" hidden="false" customHeight="false" outlineLevel="0" collapsed="false">
      <c r="B6" s="0"/>
      <c r="C6" s="0"/>
      <c r="D6" s="0"/>
      <c r="E6" s="0"/>
      <c r="F6" s="0"/>
      <c r="G6" s="0"/>
      <c r="H6" s="0"/>
      <c r="I6" s="0"/>
      <c r="K6" s="0"/>
      <c r="L6" s="0"/>
      <c r="M6" s="0"/>
      <c r="N6" s="0"/>
      <c r="O6" s="0"/>
      <c r="P6" s="0"/>
      <c r="Q6" s="0"/>
      <c r="R6" s="0"/>
      <c r="S6" s="0"/>
    </row>
    <row r="7" customFormat="false" ht="12.75" hidden="false" customHeight="false" outlineLevel="0" collapsed="false">
      <c r="B7" s="0"/>
      <c r="C7" s="0"/>
      <c r="D7" s="0"/>
      <c r="E7" s="0"/>
      <c r="F7" s="0"/>
      <c r="G7" s="0"/>
      <c r="H7" s="0"/>
      <c r="I7" s="0"/>
      <c r="K7" s="0"/>
      <c r="L7" s="0"/>
      <c r="M7" s="0"/>
      <c r="N7" s="0"/>
      <c r="O7" s="0"/>
      <c r="P7" s="0"/>
      <c r="Q7" s="0"/>
      <c r="R7" s="0"/>
      <c r="S7" s="0"/>
    </row>
    <row r="8" customFormat="false" ht="12.75" hidden="false" customHeight="false" outlineLevel="0" collapsed="false">
      <c r="B8" s="0"/>
      <c r="C8" s="0"/>
      <c r="D8" s="0"/>
      <c r="E8" s="0"/>
      <c r="F8" s="0"/>
      <c r="G8" s="0"/>
      <c r="H8" s="0"/>
      <c r="I8" s="0"/>
      <c r="K8" s="0"/>
      <c r="L8" s="0"/>
      <c r="M8" s="0"/>
      <c r="N8" s="0"/>
      <c r="O8" s="0"/>
      <c r="P8" s="0"/>
      <c r="Q8" s="0"/>
      <c r="R8" s="0"/>
      <c r="S8" s="0"/>
    </row>
    <row r="9" customFormat="false" ht="12.75" hidden="false" customHeight="false" outlineLevel="0" collapsed="false">
      <c r="B9" s="0"/>
      <c r="C9" s="0"/>
      <c r="D9" s="0"/>
      <c r="E9" s="0"/>
      <c r="F9" s="0"/>
      <c r="G9" s="0"/>
      <c r="H9" s="0"/>
      <c r="I9" s="0"/>
      <c r="K9" s="0"/>
      <c r="L9" s="0"/>
      <c r="M9" s="0"/>
      <c r="N9" s="0"/>
      <c r="O9" s="0"/>
      <c r="P9" s="0"/>
      <c r="Q9" s="0"/>
      <c r="R9" s="0"/>
      <c r="S9" s="0"/>
    </row>
    <row r="10" customFormat="false" ht="12.75" hidden="false" customHeight="false" outlineLevel="0" collapsed="false">
      <c r="B10" s="0"/>
      <c r="C10" s="0"/>
      <c r="D10" s="0"/>
      <c r="E10" s="0"/>
      <c r="F10" s="0"/>
      <c r="G10" s="0"/>
      <c r="H10" s="0"/>
      <c r="I10" s="0"/>
      <c r="K10" s="0"/>
      <c r="L10" s="0"/>
      <c r="M10" s="0"/>
      <c r="N10" s="0"/>
      <c r="O10" s="0"/>
      <c r="P10" s="0"/>
      <c r="Q10" s="0"/>
      <c r="R10" s="0"/>
      <c r="S10" s="0"/>
    </row>
    <row r="11" customFormat="false" ht="12.75" hidden="false" customHeight="false" outlineLevel="0" collapsed="false">
      <c r="B11" s="0"/>
      <c r="C11" s="0"/>
      <c r="D11" s="0"/>
      <c r="E11" s="0"/>
      <c r="F11" s="0"/>
      <c r="G11" s="0"/>
      <c r="H11" s="0"/>
      <c r="I11" s="0"/>
      <c r="K11" s="0"/>
      <c r="L11" s="0"/>
      <c r="M11" s="0"/>
      <c r="N11" s="0"/>
      <c r="O11" s="0"/>
      <c r="P11" s="0"/>
      <c r="Q11" s="0"/>
      <c r="R11" s="0"/>
      <c r="S11" s="0"/>
    </row>
    <row r="12" customFormat="false" ht="12.75" hidden="false" customHeight="true" outlineLevel="0" collapsed="false">
      <c r="B12" s="15" t="s">
        <v>14</v>
      </c>
      <c r="C12" s="15"/>
      <c r="D12" s="15"/>
      <c r="E12" s="16"/>
      <c r="F12" s="16"/>
      <c r="G12" s="0"/>
      <c r="H12" s="0"/>
      <c r="I12" s="0"/>
      <c r="K12" s="0"/>
      <c r="L12" s="0"/>
      <c r="M12" s="0"/>
      <c r="N12" s="0"/>
      <c r="O12" s="0"/>
      <c r="P12" s="0"/>
      <c r="Q12" s="0"/>
      <c r="R12" s="0"/>
      <c r="S12" s="0"/>
    </row>
    <row r="13" customFormat="false" ht="13.5" hidden="false" customHeight="true" outlineLevel="0" collapsed="false">
      <c r="B13" s="15"/>
      <c r="C13" s="15"/>
      <c r="D13" s="15"/>
      <c r="E13" s="16"/>
      <c r="F13" s="16"/>
      <c r="G13" s="0"/>
      <c r="H13" s="0"/>
      <c r="I13" s="0"/>
      <c r="K13" s="0"/>
      <c r="L13" s="0"/>
      <c r="M13" s="0"/>
      <c r="N13" s="0"/>
      <c r="O13" s="0"/>
      <c r="P13" s="0"/>
      <c r="Q13" s="0"/>
      <c r="R13" s="0"/>
      <c r="S13" s="0"/>
    </row>
    <row r="14" customFormat="false" ht="12.75" hidden="false" customHeight="true" outlineLevel="0" collapsed="false">
      <c r="B14" s="15"/>
      <c r="C14" s="15"/>
      <c r="D14" s="15"/>
      <c r="E14" s="16"/>
      <c r="F14" s="16"/>
      <c r="G14" s="0"/>
      <c r="H14" s="0"/>
      <c r="I14" s="0"/>
      <c r="K14" s="0"/>
      <c r="L14" s="0"/>
      <c r="M14" s="0"/>
      <c r="N14" s="0"/>
      <c r="O14" s="0"/>
      <c r="P14" s="0"/>
      <c r="Q14" s="0"/>
      <c r="R14" s="0"/>
      <c r="S14" s="0"/>
    </row>
    <row r="15" customFormat="false" ht="12.75" hidden="false" customHeight="false" outlineLevel="0" collapsed="false">
      <c r="B15" s="0"/>
      <c r="C15" s="0"/>
      <c r="D15" s="0"/>
      <c r="E15" s="0"/>
      <c r="F15" s="0"/>
      <c r="G15" s="0"/>
      <c r="H15" s="0"/>
      <c r="I15" s="0"/>
      <c r="K15" s="0"/>
      <c r="L15" s="0"/>
      <c r="M15" s="0"/>
      <c r="N15" s="0"/>
      <c r="O15" s="0"/>
      <c r="P15" s="0"/>
      <c r="Q15" s="0"/>
      <c r="R15" s="0"/>
      <c r="S15" s="0"/>
    </row>
    <row r="16" customFormat="false" ht="12.75" hidden="false" customHeight="false" outlineLevel="0" collapsed="false">
      <c r="B16" s="17" t="s">
        <v>5</v>
      </c>
      <c r="C16" s="18" t="s">
        <v>6</v>
      </c>
      <c r="D16" s="19"/>
      <c r="E16" s="19" t="s">
        <v>7</v>
      </c>
      <c r="F16" s="20" t="s">
        <v>8</v>
      </c>
      <c r="G16" s="20"/>
      <c r="H16" s="20"/>
      <c r="I16" s="20"/>
      <c r="K16" s="17" t="str">
        <f aca="false">'Primera Ronda'!K31</f>
        <v>Equipo</v>
      </c>
      <c r="L16" s="17" t="str">
        <f aca="false">'Primera Ronda'!L31</f>
        <v>G</v>
      </c>
      <c r="M16" s="17" t="str">
        <f aca="false">'Primera Ronda'!M31</f>
        <v>E</v>
      </c>
      <c r="N16" s="17" t="str">
        <f aca="false">'Primera Ronda'!N31</f>
        <v>P</v>
      </c>
      <c r="O16" s="17" t="str">
        <f aca="false">'Primera Ronda'!O31</f>
        <v>GF</v>
      </c>
      <c r="P16" s="17" t="str">
        <f aca="false">'Primera Ronda'!P31</f>
        <v>GC</v>
      </c>
      <c r="Q16" s="17" t="str">
        <f aca="false">'Primera Ronda'!Q31</f>
        <v>DG</v>
      </c>
      <c r="R16" s="17" t="str">
        <f aca="false">'Primera Ronda'!R31</f>
        <v>Pts.</v>
      </c>
      <c r="S16" s="21" t="str">
        <f aca="false">'Primera Ronda'!S31</f>
        <v>PJ</v>
      </c>
    </row>
    <row r="17" customFormat="false" ht="12.75" hidden="false" customHeight="false" outlineLevel="0" collapsed="false">
      <c r="B17" s="22" t="n">
        <v>43268</v>
      </c>
      <c r="C17" s="12" t="n">
        <v>0.583333333333333</v>
      </c>
      <c r="D17" s="23"/>
      <c r="E17" s="24" t="str">
        <f aca="false">IF(OR(B17="",C17="",B17&lt;$B$2),"Finalizado",IF(B17=$B$2,IF(AND(C17&lt;=$P$22,$P$22&lt;=(C17+0.08333333333)),"En juego",IF($P$22&lt;C17,"HOY!","Finalizado")),IF($B$2&gt;B17,"Finalizado","Proximamente..")))</f>
        <v>Finalizado</v>
      </c>
      <c r="F17" s="25" t="str">
        <f aca="false">equipos!$G$2</f>
        <v>Brasil</v>
      </c>
      <c r="G17" s="26" t="n">
        <v>2</v>
      </c>
      <c r="H17" s="27" t="str">
        <f aca="false">equipos!$G$3</f>
        <v>Suiza</v>
      </c>
      <c r="I17" s="28" t="n">
        <v>0</v>
      </c>
      <c r="K17" s="29" t="str">
        <f aca="false">'Primera Ronda'!K32</f>
        <v>Brasil</v>
      </c>
      <c r="L17" s="30" t="n">
        <f aca="false">'Primera Ronda'!L32</f>
        <v>3</v>
      </c>
      <c r="M17" s="31" t="n">
        <f aca="false">'Primera Ronda'!M32</f>
        <v>0</v>
      </c>
      <c r="N17" s="31" t="n">
        <f aca="false">'Primera Ronda'!N32</f>
        <v>0</v>
      </c>
      <c r="O17" s="31" t="n">
        <f aca="false">'Primera Ronda'!O32</f>
        <v>7</v>
      </c>
      <c r="P17" s="31" t="n">
        <f aca="false">'Primera Ronda'!P32</f>
        <v>1</v>
      </c>
      <c r="Q17" s="31" t="n">
        <f aca="false">'Primera Ronda'!Q32</f>
        <v>6</v>
      </c>
      <c r="R17" s="31" t="n">
        <f aca="false">'Primera Ronda'!R32</f>
        <v>9</v>
      </c>
      <c r="S17" s="32" t="n">
        <f aca="false">'Primera Ronda'!S32</f>
        <v>3</v>
      </c>
    </row>
    <row r="18" customFormat="false" ht="12.75" hidden="false" customHeight="false" outlineLevel="0" collapsed="false">
      <c r="B18" s="33" t="n">
        <v>43268</v>
      </c>
      <c r="C18" s="12" t="n">
        <v>0.333333333333333</v>
      </c>
      <c r="D18" s="23"/>
      <c r="E18" s="34" t="str">
        <f aca="false">IF(OR(B18="",C18="",B18&lt;$B$2),"Finalizado",IF(B18=$B$2,IF(AND(C18&lt;=$P$22,$P$22&lt;=(C18+0.08333333333)),"En juego",IF($P$22&lt;C18,"HOY!","Finalizado")),IF($B$2&gt;B18,"Finalizado","Proximamente..")))</f>
        <v>Finalizado</v>
      </c>
      <c r="F18" s="25" t="str">
        <f aca="false">equipos!$G$4</f>
        <v>Costa Rica</v>
      </c>
      <c r="G18" s="35" t="n">
        <v>0</v>
      </c>
      <c r="H18" s="36" t="str">
        <f aca="false">equipos!$G$5</f>
        <v>Serbia</v>
      </c>
      <c r="I18" s="37" t="n">
        <v>1</v>
      </c>
      <c r="K18" s="38" t="str">
        <f aca="false">'Primera Ronda'!K33</f>
        <v>Suiza</v>
      </c>
      <c r="L18" s="39" t="n">
        <f aca="false">'Primera Ronda'!L33</f>
        <v>1</v>
      </c>
      <c r="M18" s="40" t="n">
        <f aca="false">'Primera Ronda'!M33</f>
        <v>1</v>
      </c>
      <c r="N18" s="40" t="n">
        <f aca="false">'Primera Ronda'!N33</f>
        <v>1</v>
      </c>
      <c r="O18" s="40" t="n">
        <f aca="false">'Primera Ronda'!O33</f>
        <v>2</v>
      </c>
      <c r="P18" s="40" t="n">
        <f aca="false">'Primera Ronda'!P33</f>
        <v>3</v>
      </c>
      <c r="Q18" s="40" t="n">
        <f aca="false">'Primera Ronda'!Q33</f>
        <v>-1</v>
      </c>
      <c r="R18" s="40" t="n">
        <f aca="false">'Primera Ronda'!R33</f>
        <v>4</v>
      </c>
      <c r="S18" s="41" t="n">
        <f aca="false">'Primera Ronda'!S33</f>
        <v>3</v>
      </c>
    </row>
    <row r="19" customFormat="false" ht="12.75" hidden="false" customHeight="false" outlineLevel="0" collapsed="false">
      <c r="B19" s="42" t="n">
        <v>43273</v>
      </c>
      <c r="C19" s="43" t="n">
        <v>0.333333333333333</v>
      </c>
      <c r="D19" s="44"/>
      <c r="E19" s="24" t="str">
        <f aca="false">IF(OR(B19="",C19="",B19&lt;$B$2),"Finalizado",IF(B19=$B$2,IF(AND(C19&lt;=$P$22,$P$22&lt;=(C19+0.08333333333)),"En juego",IF($P$22&lt;C19,"HOY!","Finalizado")),IF($B$2&gt;B19,"Finalizado","Proximamente..")))</f>
        <v>Proximamente..</v>
      </c>
      <c r="F19" s="45" t="str">
        <f aca="false">equipos!$G$2</f>
        <v>Brasil</v>
      </c>
      <c r="G19" s="35" t="n">
        <v>3</v>
      </c>
      <c r="H19" s="27" t="str">
        <f aca="false">equipos!$G$4</f>
        <v>Costa Rica</v>
      </c>
      <c r="I19" s="37" t="n">
        <v>0</v>
      </c>
      <c r="K19" s="38" t="str">
        <f aca="false">'Primera Ronda'!K34</f>
        <v>Serbia</v>
      </c>
      <c r="L19" s="39" t="n">
        <f aca="false">'Primera Ronda'!L34</f>
        <v>1</v>
      </c>
      <c r="M19" s="40" t="n">
        <f aca="false">'Primera Ronda'!M34</f>
        <v>0</v>
      </c>
      <c r="N19" s="40" t="n">
        <f aca="false">'Primera Ronda'!N34</f>
        <v>2</v>
      </c>
      <c r="O19" s="40" t="n">
        <f aca="false">'Primera Ronda'!O34</f>
        <v>2</v>
      </c>
      <c r="P19" s="40" t="n">
        <f aca="false">'Primera Ronda'!P34</f>
        <v>3</v>
      </c>
      <c r="Q19" s="40" t="n">
        <f aca="false">'Primera Ronda'!Q34</f>
        <v>-1</v>
      </c>
      <c r="R19" s="40" t="n">
        <f aca="false">'Primera Ronda'!R34</f>
        <v>3</v>
      </c>
      <c r="S19" s="41" t="n">
        <f aca="false">'Primera Ronda'!S34</f>
        <v>3</v>
      </c>
    </row>
    <row r="20" customFormat="false" ht="12.75" hidden="false" customHeight="false" outlineLevel="0" collapsed="false">
      <c r="B20" s="33" t="n">
        <v>43273</v>
      </c>
      <c r="C20" s="46" t="n">
        <v>0.583333333333333</v>
      </c>
      <c r="D20" s="47"/>
      <c r="E20" s="34" t="str">
        <f aca="false">IF(OR(B20="",C20="",B20&lt;$B$2),"Finalizado",IF(B20=$B$2,IF(AND(C20&lt;=$P$22,$P$22&lt;=(C20+0.08333333333)),"En juego",IF($P$22&lt;C20,"HOY!","Finalizado")),IF($B$2&gt;B20,"Finalizado","Proximamente..")))</f>
        <v>Proximamente..</v>
      </c>
      <c r="F20" s="48" t="str">
        <f aca="false">equipos!$G$5</f>
        <v>Serbia</v>
      </c>
      <c r="G20" s="35" t="n">
        <v>0</v>
      </c>
      <c r="H20" s="36" t="str">
        <f aca="false">equipos!$G$3</f>
        <v>Suiza</v>
      </c>
      <c r="I20" s="37" t="n">
        <v>1</v>
      </c>
      <c r="K20" s="49" t="str">
        <f aca="false">'Primera Ronda'!K35</f>
        <v>Costa Rica</v>
      </c>
      <c r="L20" s="50" t="n">
        <f aca="false">'Primera Ronda'!L35</f>
        <v>0</v>
      </c>
      <c r="M20" s="51" t="n">
        <f aca="false">'Primera Ronda'!M35</f>
        <v>1</v>
      </c>
      <c r="N20" s="51" t="n">
        <f aca="false">'Primera Ronda'!N35</f>
        <v>2</v>
      </c>
      <c r="O20" s="51" t="n">
        <f aca="false">'Primera Ronda'!O35</f>
        <v>1</v>
      </c>
      <c r="P20" s="51" t="n">
        <f aca="false">'Primera Ronda'!P35</f>
        <v>5</v>
      </c>
      <c r="Q20" s="51" t="n">
        <f aca="false">'Primera Ronda'!Q35</f>
        <v>-4</v>
      </c>
      <c r="R20" s="51" t="n">
        <f aca="false">'Primera Ronda'!R35</f>
        <v>1</v>
      </c>
      <c r="S20" s="52" t="n">
        <f aca="false">'Primera Ronda'!S35</f>
        <v>3</v>
      </c>
    </row>
    <row r="21" customFormat="false" ht="12.75" hidden="false" customHeight="false" outlineLevel="0" collapsed="false">
      <c r="B21" s="53" t="n">
        <v>43278</v>
      </c>
      <c r="C21" s="12" t="n">
        <v>0.583333333333333</v>
      </c>
      <c r="D21" s="23"/>
      <c r="E21" s="24" t="str">
        <f aca="false">IF(OR(B21="",C21="",B21&lt;$B$2),"Finalizado",IF(B21=$B$2,IF(AND(C21&lt;=$P$22,$P$22&lt;=(C21+0.08333333333)),"En juego",IF($P$22&lt;C21,"HOY!","Finalizado")),IF($B$2&gt;B21,"Finalizado","Proximamente..")))</f>
        <v>Proximamente..</v>
      </c>
      <c r="F21" s="25" t="str">
        <f aca="false">equipos!$G$5</f>
        <v>Serbia</v>
      </c>
      <c r="G21" s="35" t="n">
        <v>1</v>
      </c>
      <c r="H21" s="27" t="str">
        <f aca="false">equipos!$G$2</f>
        <v>Brasil</v>
      </c>
      <c r="I21" s="37" t="n">
        <v>2</v>
      </c>
      <c r="K21" s="0"/>
      <c r="L21" s="0"/>
      <c r="M21" s="0"/>
      <c r="N21" s="0"/>
      <c r="P21" s="0"/>
    </row>
    <row r="22" customFormat="false" ht="12.75" hidden="false" customHeight="false" outlineLevel="0" collapsed="false">
      <c r="B22" s="33" t="n">
        <v>43278</v>
      </c>
      <c r="C22" s="46" t="n">
        <v>0.583333333333333</v>
      </c>
      <c r="D22" s="47"/>
      <c r="E22" s="34" t="str">
        <f aca="false">IF(OR(B22="",C22="",B22&lt;$B$2),"Finalizado",IF(B22=$B$2,IF(AND(C22&lt;=$P$22,$P$22&lt;=(C22+0.08333333333)),"En juego",IF($P$22&lt;C22,"HOY!","Finalizado")),IF($B$2&gt;B22,"Finalizado","Proximamente..")))</f>
        <v>Proximamente..</v>
      </c>
      <c r="F22" s="48" t="str">
        <f aca="false">equipos!$G$3</f>
        <v>Suiza</v>
      </c>
      <c r="G22" s="54" t="n">
        <v>1</v>
      </c>
      <c r="H22" s="36" t="str">
        <f aca="false">equipos!$G$4</f>
        <v>Costa Rica</v>
      </c>
      <c r="I22" s="55" t="n">
        <v>1</v>
      </c>
      <c r="K22" s="17" t="s">
        <v>10</v>
      </c>
      <c r="L22" s="17"/>
      <c r="M22" s="17"/>
      <c r="N22" s="17"/>
      <c r="P22" s="56" t="n">
        <f aca="false">TIME(P23,P24,0)</f>
        <v>0.643055555555556</v>
      </c>
    </row>
    <row r="23" customFormat="false" ht="12.75" hidden="false" customHeight="false" outlineLevel="0" collapsed="false">
      <c r="K23" s="57" t="str">
        <f aca="false">IF(S17=3,K17,"1E")</f>
        <v>Brasil</v>
      </c>
      <c r="L23" s="57"/>
      <c r="M23" s="57"/>
      <c r="N23" s="57"/>
      <c r="P23" s="58" t="n">
        <f aca="false">HOUR(B4)</f>
        <v>15</v>
      </c>
    </row>
    <row r="24" customFormat="false" ht="12.75" hidden="false" customHeight="false" outlineLevel="0" collapsed="false">
      <c r="K24" s="59" t="str">
        <f aca="false">IF(S18=3,K18,"2E")</f>
        <v>Suiza</v>
      </c>
      <c r="L24" s="59"/>
      <c r="M24" s="59"/>
      <c r="N24" s="59"/>
      <c r="P24" s="58" t="n">
        <f aca="false">MINUTE(B4)</f>
        <v>26</v>
      </c>
    </row>
    <row r="29" customFormat="false" ht="35.1" hidden="false" customHeight="true" outlineLevel="0" collapsed="false"/>
  </sheetData>
  <sheetProtection sheet="true"/>
  <mergeCells count="5">
    <mergeCell ref="B12:D14"/>
    <mergeCell ref="F16:I16"/>
    <mergeCell ref="K22:N22"/>
    <mergeCell ref="K23:N23"/>
    <mergeCell ref="K24:N24"/>
  </mergeCells>
  <conditionalFormatting sqref="E17:E22">
    <cfRule type="cellIs" priority="2" operator="equal" aboveAverage="0" equalAverage="0" bottom="0" percent="0" rank="0" text="" dxfId="0">
      <formula>"HOY!"</formula>
    </cfRule>
  </conditionalFormatting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S25"/>
  <sheetViews>
    <sheetView showFormulas="false" showGridLines="true" showRowColHeaders="true" showZeros="true" rightToLeft="false" tabSelected="false" showOutlineSymbols="true" defaultGridColor="true" view="normal" topLeftCell="A1" colorId="64" zoomScale="175" zoomScaleNormal="175" zoomScalePageLayoutView="100" workbookViewId="0">
      <pane xSplit="0" ySplit="25" topLeftCell="A32" activePane="bottomLeft" state="frozen"/>
      <selection pane="topLeft" activeCell="A1" activeCellId="0" sqref="A1"/>
      <selection pane="bottomLeft" activeCell="H25" activeCellId="0" sqref="H25"/>
    </sheetView>
  </sheetViews>
  <sheetFormatPr defaultRowHeight="12.75" zeroHeight="false" outlineLevelRow="0" outlineLevelCol="0"/>
  <cols>
    <col collapsed="false" customWidth="true" hidden="false" outlineLevel="0" max="1" min="1" style="5" width="1.7"/>
    <col collapsed="false" customWidth="true" hidden="false" outlineLevel="0" max="2" min="2" style="5" width="7.27"/>
    <col collapsed="false" customWidth="true" hidden="false" outlineLevel="0" max="3" min="3" style="5" width="5.7"/>
    <col collapsed="false" customWidth="true" hidden="false" outlineLevel="0" max="4" min="4" style="5" width="13.12"/>
    <col collapsed="false" customWidth="true" hidden="false" outlineLevel="0" max="5" min="5" style="5" width="14.12"/>
    <col collapsed="false" customWidth="true" hidden="false" outlineLevel="0" max="6" min="6" style="5" width="17.4"/>
    <col collapsed="false" customWidth="true" hidden="false" outlineLevel="0" max="7" min="7" style="5" width="3.7"/>
    <col collapsed="false" customWidth="true" hidden="false" outlineLevel="0" max="8" min="8" style="5" width="17.4"/>
    <col collapsed="false" customWidth="true" hidden="false" outlineLevel="0" max="9" min="9" style="5" width="3.7"/>
    <col collapsed="false" customWidth="true" hidden="false" outlineLevel="0" max="10" min="10" style="5" width="1.56"/>
    <col collapsed="false" customWidth="true" hidden="false" outlineLevel="0" max="11" min="11" style="5" width="17.4"/>
    <col collapsed="false" customWidth="true" hidden="false" outlineLevel="0" max="19" min="12" style="5" width="4.41"/>
    <col collapsed="false" customWidth="true" hidden="false" outlineLevel="0" max="20" min="20" style="5" width="25.67"/>
    <col collapsed="false" customWidth="true" hidden="false" outlineLevel="0" max="257" min="21" style="5" width="11.4"/>
    <col collapsed="false" customWidth="true" hidden="false" outlineLevel="0" max="1025" min="258" style="0" width="11.4"/>
  </cols>
  <sheetData>
    <row r="1" customFormat="false" ht="23.25" hidden="false" customHeight="false" outlineLevel="0" collapsed="false">
      <c r="B1" s="6" t="s">
        <v>2</v>
      </c>
      <c r="C1" s="0"/>
      <c r="D1" s="7"/>
      <c r="E1" s="8"/>
      <c r="F1" s="0"/>
      <c r="G1" s="0"/>
      <c r="H1" s="0"/>
      <c r="I1" s="0"/>
      <c r="K1" s="0"/>
      <c r="L1" s="0"/>
      <c r="M1" s="0"/>
      <c r="N1" s="0"/>
      <c r="O1" s="0"/>
      <c r="P1" s="0"/>
      <c r="Q1" s="0"/>
      <c r="R1" s="0"/>
      <c r="S1" s="0"/>
    </row>
    <row r="2" customFormat="false" ht="12.75" hidden="false" customHeight="false" outlineLevel="0" collapsed="false">
      <c r="B2" s="64" t="n">
        <f aca="true">TODAY()</f>
        <v>43272</v>
      </c>
      <c r="C2" s="64"/>
      <c r="D2" s="0"/>
      <c r="E2" s="0"/>
      <c r="F2" s="0"/>
      <c r="G2" s="0"/>
      <c r="H2" s="0"/>
      <c r="I2" s="0"/>
      <c r="K2" s="0"/>
      <c r="L2" s="0"/>
      <c r="M2" s="0"/>
      <c r="N2" s="0"/>
      <c r="O2" s="0"/>
      <c r="P2" s="0"/>
      <c r="Q2" s="0"/>
      <c r="R2" s="0"/>
      <c r="S2" s="0"/>
    </row>
    <row r="3" customFormat="false" ht="18" hidden="false" customHeight="false" outlineLevel="0" collapsed="false">
      <c r="B3" s="10" t="s">
        <v>3</v>
      </c>
      <c r="C3" s="11"/>
      <c r="D3" s="12"/>
      <c r="E3" s="11"/>
      <c r="F3" s="0"/>
      <c r="G3" s="0"/>
      <c r="H3" s="0"/>
      <c r="I3" s="0"/>
      <c r="K3" s="0"/>
      <c r="L3" s="0"/>
      <c r="M3" s="0"/>
      <c r="N3" s="0"/>
      <c r="O3" s="0"/>
      <c r="P3" s="0"/>
      <c r="Q3" s="0"/>
      <c r="R3" s="0"/>
      <c r="S3" s="0"/>
    </row>
    <row r="4" customFormat="false" ht="12.75" hidden="false" customHeight="false" outlineLevel="0" collapsed="false">
      <c r="B4" s="65" t="n">
        <f aca="true">NOW()</f>
        <v>43272.6432364441</v>
      </c>
      <c r="C4" s="65"/>
      <c r="D4" s="0"/>
      <c r="E4" s="0"/>
      <c r="F4" s="0"/>
      <c r="G4" s="0"/>
      <c r="H4" s="0"/>
      <c r="I4" s="0"/>
      <c r="K4" s="0"/>
      <c r="L4" s="0"/>
      <c r="M4" s="0"/>
      <c r="N4" s="0"/>
      <c r="O4" s="0"/>
      <c r="P4" s="0"/>
      <c r="Q4" s="0"/>
      <c r="R4" s="0"/>
      <c r="S4" s="0"/>
    </row>
    <row r="5" customFormat="false" ht="12.75" hidden="false" customHeight="false" outlineLevel="0" collapsed="false">
      <c r="B5" s="0"/>
      <c r="C5" s="0"/>
      <c r="D5" s="0"/>
      <c r="E5" s="0"/>
      <c r="F5" s="0"/>
      <c r="G5" s="0"/>
      <c r="H5" s="0"/>
      <c r="I5" s="0"/>
      <c r="K5" s="0"/>
      <c r="L5" s="0"/>
      <c r="M5" s="0"/>
      <c r="N5" s="0"/>
      <c r="O5" s="0"/>
      <c r="P5" s="0"/>
      <c r="Q5" s="0"/>
      <c r="R5" s="0"/>
      <c r="S5" s="0"/>
    </row>
    <row r="6" customFormat="false" ht="12.75" hidden="false" customHeight="false" outlineLevel="0" collapsed="false">
      <c r="B6" s="0"/>
      <c r="C6" s="0"/>
      <c r="D6" s="0"/>
      <c r="E6" s="0"/>
      <c r="F6" s="0"/>
      <c r="G6" s="0"/>
      <c r="H6" s="0"/>
      <c r="I6" s="0"/>
      <c r="K6" s="0"/>
      <c r="L6" s="0"/>
      <c r="M6" s="0"/>
      <c r="N6" s="0"/>
      <c r="O6" s="0"/>
      <c r="P6" s="0"/>
      <c r="Q6" s="0"/>
      <c r="R6" s="0"/>
      <c r="S6" s="0"/>
    </row>
    <row r="7" customFormat="false" ht="12.75" hidden="false" customHeight="false" outlineLevel="0" collapsed="false">
      <c r="B7" s="0"/>
      <c r="C7" s="0"/>
      <c r="D7" s="0"/>
      <c r="E7" s="0"/>
      <c r="F7" s="0"/>
      <c r="G7" s="0"/>
      <c r="H7" s="0"/>
      <c r="I7" s="0"/>
      <c r="K7" s="0"/>
      <c r="L7" s="0"/>
      <c r="M7" s="0"/>
      <c r="N7" s="0"/>
      <c r="O7" s="0"/>
      <c r="P7" s="0"/>
      <c r="Q7" s="0"/>
      <c r="R7" s="0"/>
      <c r="S7" s="0"/>
    </row>
    <row r="8" customFormat="false" ht="12.75" hidden="false" customHeight="false" outlineLevel="0" collapsed="false">
      <c r="B8" s="0"/>
      <c r="C8" s="0"/>
      <c r="D8" s="0"/>
      <c r="E8" s="0"/>
      <c r="F8" s="0"/>
      <c r="G8" s="0"/>
      <c r="H8" s="0"/>
      <c r="I8" s="0"/>
      <c r="K8" s="0"/>
      <c r="L8" s="0"/>
      <c r="M8" s="0"/>
      <c r="N8" s="0"/>
      <c r="O8" s="0"/>
      <c r="P8" s="0"/>
      <c r="Q8" s="0"/>
      <c r="R8" s="0"/>
      <c r="S8" s="0"/>
    </row>
    <row r="9" customFormat="false" ht="12.75" hidden="false" customHeight="false" outlineLevel="0" collapsed="false">
      <c r="B9" s="0"/>
      <c r="C9" s="0"/>
      <c r="D9" s="0"/>
      <c r="E9" s="0"/>
      <c r="F9" s="0"/>
      <c r="G9" s="0"/>
      <c r="H9" s="0"/>
      <c r="I9" s="0"/>
      <c r="K9" s="0"/>
      <c r="L9" s="0"/>
      <c r="M9" s="0"/>
      <c r="N9" s="0"/>
      <c r="O9" s="0"/>
      <c r="P9" s="0"/>
      <c r="Q9" s="0"/>
      <c r="R9" s="0"/>
      <c r="S9" s="0"/>
    </row>
    <row r="10" customFormat="false" ht="12.75" hidden="false" customHeight="false" outlineLevel="0" collapsed="false">
      <c r="B10" s="0"/>
      <c r="C10" s="0"/>
      <c r="D10" s="0"/>
      <c r="E10" s="0"/>
      <c r="F10" s="0"/>
      <c r="G10" s="0"/>
      <c r="H10" s="0"/>
      <c r="I10" s="0"/>
      <c r="K10" s="0"/>
      <c r="L10" s="0"/>
      <c r="M10" s="0"/>
      <c r="N10" s="0"/>
      <c r="O10" s="0"/>
      <c r="P10" s="0"/>
      <c r="Q10" s="0"/>
      <c r="R10" s="0"/>
      <c r="S10" s="0"/>
    </row>
    <row r="11" customFormat="false" ht="12.75" hidden="false" customHeight="false" outlineLevel="0" collapsed="false">
      <c r="B11" s="0"/>
      <c r="C11" s="0"/>
      <c r="D11" s="0"/>
      <c r="E11" s="0"/>
      <c r="F11" s="0"/>
      <c r="G11" s="0"/>
      <c r="H11" s="0"/>
      <c r="I11" s="0"/>
      <c r="K11" s="0"/>
      <c r="L11" s="0"/>
      <c r="M11" s="0"/>
      <c r="N11" s="0"/>
      <c r="O11" s="0"/>
      <c r="P11" s="0"/>
      <c r="Q11" s="0"/>
      <c r="R11" s="0"/>
      <c r="S11" s="0"/>
    </row>
    <row r="12" customFormat="false" ht="12.75" hidden="false" customHeight="true" outlineLevel="0" collapsed="false">
      <c r="B12" s="15" t="s">
        <v>15</v>
      </c>
      <c r="C12" s="15"/>
      <c r="D12" s="15"/>
      <c r="E12" s="16"/>
      <c r="F12" s="16"/>
      <c r="G12" s="0"/>
      <c r="H12" s="0"/>
      <c r="I12" s="0"/>
      <c r="K12" s="0"/>
      <c r="L12" s="0"/>
      <c r="M12" s="0"/>
      <c r="N12" s="0"/>
      <c r="O12" s="0"/>
      <c r="P12" s="0"/>
      <c r="Q12" s="0"/>
      <c r="R12" s="0"/>
      <c r="S12" s="0"/>
    </row>
    <row r="13" customFormat="false" ht="13.5" hidden="false" customHeight="true" outlineLevel="0" collapsed="false">
      <c r="B13" s="15"/>
      <c r="C13" s="15"/>
      <c r="D13" s="15"/>
      <c r="E13" s="16"/>
      <c r="F13" s="16"/>
      <c r="G13" s="0"/>
      <c r="H13" s="0"/>
      <c r="I13" s="0"/>
      <c r="K13" s="0"/>
      <c r="L13" s="0"/>
      <c r="M13" s="0"/>
      <c r="N13" s="0"/>
      <c r="O13" s="0"/>
      <c r="P13" s="0"/>
      <c r="Q13" s="0"/>
      <c r="R13" s="0"/>
      <c r="S13" s="0"/>
    </row>
    <row r="14" customFormat="false" ht="12.75" hidden="false" customHeight="true" outlineLevel="0" collapsed="false">
      <c r="B14" s="15"/>
      <c r="C14" s="15"/>
      <c r="D14" s="15"/>
      <c r="E14" s="16"/>
      <c r="F14" s="16"/>
      <c r="G14" s="0"/>
      <c r="H14" s="0"/>
      <c r="I14" s="0"/>
      <c r="K14" s="0"/>
      <c r="L14" s="0"/>
      <c r="M14" s="0"/>
      <c r="N14" s="0"/>
      <c r="O14" s="0"/>
      <c r="P14" s="0"/>
      <c r="Q14" s="0"/>
      <c r="R14" s="0"/>
      <c r="S14" s="0"/>
    </row>
    <row r="15" customFormat="false" ht="12.75" hidden="false" customHeight="false" outlineLevel="0" collapsed="false">
      <c r="B15" s="0"/>
      <c r="C15" s="0"/>
      <c r="D15" s="0"/>
      <c r="E15" s="0"/>
      <c r="F15" s="0"/>
      <c r="G15" s="0"/>
      <c r="H15" s="0"/>
      <c r="I15" s="0"/>
      <c r="K15" s="0"/>
      <c r="L15" s="0"/>
      <c r="M15" s="0"/>
      <c r="N15" s="0"/>
      <c r="O15" s="0"/>
      <c r="P15" s="0"/>
      <c r="Q15" s="0"/>
      <c r="R15" s="0"/>
      <c r="S15" s="0"/>
    </row>
    <row r="16" customFormat="false" ht="12.75" hidden="false" customHeight="false" outlineLevel="0" collapsed="false">
      <c r="B16" s="17" t="s">
        <v>5</v>
      </c>
      <c r="C16" s="18" t="s">
        <v>6</v>
      </c>
      <c r="D16" s="19"/>
      <c r="E16" s="19" t="s">
        <v>7</v>
      </c>
      <c r="F16" s="20" t="s">
        <v>8</v>
      </c>
      <c r="G16" s="20"/>
      <c r="H16" s="20"/>
      <c r="I16" s="20"/>
      <c r="K16" s="17" t="str">
        <f aca="false">'Primera Ronda'!K38</f>
        <v>Equipo</v>
      </c>
      <c r="L16" s="17" t="str">
        <f aca="false">'Primera Ronda'!L38</f>
        <v>G</v>
      </c>
      <c r="M16" s="17" t="str">
        <f aca="false">'Primera Ronda'!M38</f>
        <v>E</v>
      </c>
      <c r="N16" s="17" t="str">
        <f aca="false">'Primera Ronda'!N38</f>
        <v>P</v>
      </c>
      <c r="O16" s="17" t="str">
        <f aca="false">'Primera Ronda'!O38</f>
        <v>GF</v>
      </c>
      <c r="P16" s="17" t="str">
        <f aca="false">'Primera Ronda'!P38</f>
        <v>GC</v>
      </c>
      <c r="Q16" s="17" t="str">
        <f aca="false">'Primera Ronda'!Q38</f>
        <v>DG</v>
      </c>
      <c r="R16" s="17" t="str">
        <f aca="false">'Primera Ronda'!R38</f>
        <v>Pts.</v>
      </c>
      <c r="S16" s="21" t="str">
        <f aca="false">'Primera Ronda'!S38</f>
        <v>PJ</v>
      </c>
    </row>
    <row r="17" customFormat="false" ht="12.75" hidden="false" customHeight="false" outlineLevel="0" collapsed="false">
      <c r="B17" s="66" t="n">
        <v>43268</v>
      </c>
      <c r="C17" s="12" t="n">
        <v>0.458333333333333</v>
      </c>
      <c r="D17" s="23"/>
      <c r="E17" s="24" t="str">
        <f aca="false">IF(OR(B17="",C17="",B17&lt;$B$2),"Finalizado",IF(B17=$B$2,IF(AND(C17&lt;=$P$22,$P$22&lt;=(C17+0.08333333333)),"En juego",IF($P$22&lt;C17,"HOY!","Finalizado")),IF($B$2&gt;B17,"Finalizado","Proximamente..")))</f>
        <v>Finalizado</v>
      </c>
      <c r="F17" s="25" t="str">
        <f aca="false">equipos!$G$7</f>
        <v>Alemania</v>
      </c>
      <c r="G17" s="26" t="n">
        <v>2</v>
      </c>
      <c r="H17" s="27" t="str">
        <f aca="false">equipos!$G$8</f>
        <v>México</v>
      </c>
      <c r="I17" s="28" t="n">
        <v>1</v>
      </c>
      <c r="K17" s="29" t="str">
        <f aca="false">'Primera Ronda'!K39</f>
        <v>Alemania</v>
      </c>
      <c r="L17" s="30" t="n">
        <f aca="false">'Primera Ronda'!L39</f>
        <v>3</v>
      </c>
      <c r="M17" s="31" t="n">
        <f aca="false">'Primera Ronda'!M39</f>
        <v>0</v>
      </c>
      <c r="N17" s="31" t="n">
        <f aca="false">'Primera Ronda'!N39</f>
        <v>0</v>
      </c>
      <c r="O17" s="31" t="n">
        <f aca="false">'Primera Ronda'!O39</f>
        <v>6</v>
      </c>
      <c r="P17" s="31" t="n">
        <f aca="false">'Primera Ronda'!P39</f>
        <v>2</v>
      </c>
      <c r="Q17" s="31" t="n">
        <f aca="false">'Primera Ronda'!Q39</f>
        <v>4</v>
      </c>
      <c r="R17" s="31" t="n">
        <f aca="false">'Primera Ronda'!R39</f>
        <v>9</v>
      </c>
      <c r="S17" s="32" t="n">
        <f aca="false">'Primera Ronda'!S39</f>
        <v>3</v>
      </c>
    </row>
    <row r="18" customFormat="false" ht="12.75" hidden="false" customHeight="false" outlineLevel="0" collapsed="false">
      <c r="B18" s="67" t="n">
        <v>43269</v>
      </c>
      <c r="C18" s="12" t="n">
        <v>0.333333333333333</v>
      </c>
      <c r="D18" s="23"/>
      <c r="E18" s="34" t="str">
        <f aca="false">IF(OR(B18="",C18="",B18&lt;$B$2),"Finalizado",IF(B18=$B$2,IF(AND(C18&lt;=$P$22,$P$22&lt;=(C18+0.08333333333)),"En juego",IF($P$22&lt;C18,"HOY!","Finalizado")),IF($B$2&gt;B18,"Finalizado","Proximamente..")))</f>
        <v>Finalizado</v>
      </c>
      <c r="F18" s="25" t="str">
        <f aca="false">equipos!$G$9</f>
        <v>Suecia</v>
      </c>
      <c r="G18" s="35" t="n">
        <v>2</v>
      </c>
      <c r="H18" s="36" t="str">
        <f aca="false">equipos!$G$10</f>
        <v>Corea</v>
      </c>
      <c r="I18" s="37" t="n">
        <v>1</v>
      </c>
      <c r="K18" s="38" t="str">
        <f aca="false">'Primera Ronda'!K40</f>
        <v>México</v>
      </c>
      <c r="L18" s="39" t="n">
        <f aca="false">'Primera Ronda'!L40</f>
        <v>2</v>
      </c>
      <c r="M18" s="40" t="n">
        <f aca="false">'Primera Ronda'!M40</f>
        <v>0</v>
      </c>
      <c r="N18" s="40" t="n">
        <f aca="false">'Primera Ronda'!N40</f>
        <v>1</v>
      </c>
      <c r="O18" s="40" t="n">
        <f aca="false">'Primera Ronda'!O40</f>
        <v>4</v>
      </c>
      <c r="P18" s="40" t="n">
        <f aca="false">'Primera Ronda'!P40</f>
        <v>3</v>
      </c>
      <c r="Q18" s="40" t="n">
        <f aca="false">'Primera Ronda'!Q40</f>
        <v>1</v>
      </c>
      <c r="R18" s="40" t="n">
        <f aca="false">'Primera Ronda'!R40</f>
        <v>6</v>
      </c>
      <c r="S18" s="41" t="n">
        <f aca="false">'Primera Ronda'!S40</f>
        <v>3</v>
      </c>
    </row>
    <row r="19" customFormat="false" ht="12.75" hidden="false" customHeight="false" outlineLevel="0" collapsed="false">
      <c r="B19" s="68" t="n">
        <v>43274</v>
      </c>
      <c r="C19" s="43" t="n">
        <v>0.583333333333333</v>
      </c>
      <c r="D19" s="44"/>
      <c r="E19" s="24" t="str">
        <f aca="false">IF(OR(B19="",C19="",B19&lt;$B$2),"Finalizado",IF(B19=$B$2,IF(AND(C19&lt;=$P$22,$P$22&lt;=(C19+0.08333333333)),"En juego",IF($P$22&lt;C19,"HOY!","Finalizado")),IF($B$2&gt;B19,"Finalizado","Proximamente..")))</f>
        <v>Proximamente..</v>
      </c>
      <c r="F19" s="45" t="str">
        <f aca="false">equipos!$G$7</f>
        <v>Alemania</v>
      </c>
      <c r="G19" s="35" t="n">
        <v>2</v>
      </c>
      <c r="H19" s="27" t="str">
        <f aca="false">equipos!$G$9</f>
        <v>Suecia</v>
      </c>
      <c r="I19" s="37" t="n">
        <v>1</v>
      </c>
      <c r="K19" s="38" t="str">
        <f aca="false">'Primera Ronda'!K41</f>
        <v>Suecia</v>
      </c>
      <c r="L19" s="39" t="n">
        <f aca="false">'Primera Ronda'!L41</f>
        <v>1</v>
      </c>
      <c r="M19" s="40" t="n">
        <f aca="false">'Primera Ronda'!M41</f>
        <v>0</v>
      </c>
      <c r="N19" s="40" t="n">
        <f aca="false">'Primera Ronda'!N41</f>
        <v>2</v>
      </c>
      <c r="O19" s="40" t="n">
        <f aca="false">'Primera Ronda'!O41</f>
        <v>4</v>
      </c>
      <c r="P19" s="40" t="n">
        <f aca="false">'Primera Ronda'!P41</f>
        <v>5</v>
      </c>
      <c r="Q19" s="40" t="n">
        <f aca="false">'Primera Ronda'!Q41</f>
        <v>-1</v>
      </c>
      <c r="R19" s="40" t="n">
        <f aca="false">'Primera Ronda'!R41</f>
        <v>3</v>
      </c>
      <c r="S19" s="41" t="n">
        <f aca="false">'Primera Ronda'!S41</f>
        <v>3</v>
      </c>
    </row>
    <row r="20" customFormat="false" ht="12.75" hidden="false" customHeight="false" outlineLevel="0" collapsed="false">
      <c r="B20" s="67" t="n">
        <v>43274</v>
      </c>
      <c r="C20" s="46" t="n">
        <v>0.458333333333333</v>
      </c>
      <c r="D20" s="47"/>
      <c r="E20" s="34" t="str">
        <f aca="false">IF(OR(B20="",C20="",B20&lt;$B$2),"Finalizado",IF(B20=$B$2,IF(AND(C20&lt;=$P$22,$P$22&lt;=(C20+0.08333333333)),"En juego",IF($P$22&lt;C20,"HOY!","Finalizado")),IF($B$2&gt;B20,"Finalizado","Proximamente..")))</f>
        <v>Proximamente..</v>
      </c>
      <c r="F20" s="48" t="str">
        <f aca="false">equipos!$G$10</f>
        <v>Corea</v>
      </c>
      <c r="G20" s="35" t="n">
        <v>0</v>
      </c>
      <c r="H20" s="36" t="str">
        <f aca="false">equipos!$G$8</f>
        <v>México</v>
      </c>
      <c r="I20" s="37" t="n">
        <v>1</v>
      </c>
      <c r="K20" s="49" t="str">
        <f aca="false">'Primera Ronda'!K42</f>
        <v>Corea</v>
      </c>
      <c r="L20" s="50" t="n">
        <f aca="false">'Primera Ronda'!L42</f>
        <v>0</v>
      </c>
      <c r="M20" s="51" t="n">
        <f aca="false">'Primera Ronda'!M42</f>
        <v>0</v>
      </c>
      <c r="N20" s="51" t="n">
        <f aca="false">'Primera Ronda'!N42</f>
        <v>3</v>
      </c>
      <c r="O20" s="51" t="n">
        <f aca="false">'Primera Ronda'!O42</f>
        <v>1</v>
      </c>
      <c r="P20" s="51" t="n">
        <f aca="false">'Primera Ronda'!P42</f>
        <v>5</v>
      </c>
      <c r="Q20" s="51" t="n">
        <f aca="false">'Primera Ronda'!Q42</f>
        <v>-4</v>
      </c>
      <c r="R20" s="51" t="n">
        <f aca="false">'Primera Ronda'!R42</f>
        <v>0</v>
      </c>
      <c r="S20" s="52" t="n">
        <f aca="false">'Primera Ronda'!S42</f>
        <v>3</v>
      </c>
    </row>
    <row r="21" customFormat="false" ht="12.75" hidden="false" customHeight="false" outlineLevel="0" collapsed="false">
      <c r="B21" s="69" t="n">
        <v>43278</v>
      </c>
      <c r="C21" s="12" t="n">
        <v>0.416666666666667</v>
      </c>
      <c r="D21" s="23"/>
      <c r="E21" s="24" t="str">
        <f aca="false">IF(OR(B21="",C21="",B21&lt;$B$2),"Finalizado",IF(B21=$B$2,IF(AND(C21&lt;=$P$22,$P$22&lt;=(C21+0.08333333333)),"En juego",IF($P$22&lt;C21,"HOY!","Finalizado")),IF($B$2&gt;B21,"Finalizado","Proximamente..")))</f>
        <v>Proximamente..</v>
      </c>
      <c r="F21" s="25" t="str">
        <f aca="false">equipos!$G$10</f>
        <v>Corea</v>
      </c>
      <c r="G21" s="35" t="n">
        <v>0</v>
      </c>
      <c r="H21" s="27" t="str">
        <f aca="false">equipos!$G$7</f>
        <v>Alemania</v>
      </c>
      <c r="I21" s="37" t="n">
        <v>2</v>
      </c>
      <c r="K21" s="0"/>
      <c r="L21" s="0"/>
      <c r="M21" s="0"/>
      <c r="N21" s="0"/>
      <c r="P21" s="0"/>
    </row>
    <row r="22" customFormat="false" ht="12.75" hidden="false" customHeight="false" outlineLevel="0" collapsed="false">
      <c r="B22" s="67" t="n">
        <v>43278</v>
      </c>
      <c r="C22" s="46" t="n">
        <v>0.416666666666667</v>
      </c>
      <c r="D22" s="47"/>
      <c r="E22" s="34" t="str">
        <f aca="false">IF(OR(B22="",C22="",B22&lt;$B$2),"Finalizado",IF(B22=$B$2,IF(AND(C22&lt;=$P$22,$P$22&lt;=(C22+0.08333333333)),"En juego",IF($P$22&lt;C22,"HOY!","Finalizado")),IF($B$2&gt;B22,"Finalizado","Proximamente..")))</f>
        <v>Proximamente..</v>
      </c>
      <c r="F22" s="48" t="str">
        <f aca="false">equipos!$G$8</f>
        <v>México</v>
      </c>
      <c r="G22" s="54" t="n">
        <v>2</v>
      </c>
      <c r="H22" s="36" t="str">
        <f aca="false">equipos!$G$9</f>
        <v>Suecia</v>
      </c>
      <c r="I22" s="55" t="n">
        <v>1</v>
      </c>
      <c r="K22" s="17" t="s">
        <v>10</v>
      </c>
      <c r="L22" s="17"/>
      <c r="M22" s="17"/>
      <c r="N22" s="17"/>
      <c r="P22" s="56" t="n">
        <f aca="false">TIME(P23,P24,0)</f>
        <v>0.643055555555556</v>
      </c>
    </row>
    <row r="23" customFormat="false" ht="12.75" hidden="false" customHeight="false" outlineLevel="0" collapsed="false">
      <c r="K23" s="57" t="str">
        <f aca="false">IF(S17=3,K17,"1F")</f>
        <v>Alemania</v>
      </c>
      <c r="L23" s="57"/>
      <c r="M23" s="57"/>
      <c r="N23" s="57"/>
      <c r="P23" s="58" t="n">
        <f aca="false">HOUR(B4)</f>
        <v>15</v>
      </c>
    </row>
    <row r="24" customFormat="false" ht="12.75" hidden="false" customHeight="false" outlineLevel="0" collapsed="false">
      <c r="K24" s="59" t="str">
        <f aca="false">IF(S18=3,K18,"2F")</f>
        <v>México</v>
      </c>
      <c r="L24" s="59"/>
      <c r="M24" s="59"/>
      <c r="N24" s="59"/>
      <c r="P24" s="58" t="n">
        <f aca="false">MINUTE(B4)</f>
        <v>26</v>
      </c>
    </row>
    <row r="25" customFormat="false" ht="35.1" hidden="false" customHeight="true" outlineLevel="0" collapsed="false"/>
  </sheetData>
  <sheetProtection sheet="true"/>
  <mergeCells count="7">
    <mergeCell ref="B2:C2"/>
    <mergeCell ref="B4:C4"/>
    <mergeCell ref="B12:D14"/>
    <mergeCell ref="F16:I16"/>
    <mergeCell ref="K22:N22"/>
    <mergeCell ref="K23:N23"/>
    <mergeCell ref="K24:N24"/>
  </mergeCells>
  <conditionalFormatting sqref="E17:E22">
    <cfRule type="cellIs" priority="2" operator="equal" aboveAverage="0" equalAverage="0" bottom="0" percent="0" rank="0" text="" dxfId="0">
      <formula>"HOY!"</formula>
    </cfRule>
  </conditionalFormatting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S25"/>
  <sheetViews>
    <sheetView showFormulas="false" showGridLines="true" showRowColHeaders="true" showZeros="true" rightToLeft="false" tabSelected="false" showOutlineSymbols="true" defaultGridColor="true" view="normal" topLeftCell="A1" colorId="64" zoomScale="175" zoomScaleNormal="175" zoomScalePageLayoutView="100" workbookViewId="0">
      <pane xSplit="0" ySplit="25" topLeftCell="A26" activePane="bottomLeft" state="frozen"/>
      <selection pane="topLeft" activeCell="A1" activeCellId="0" sqref="A1"/>
      <selection pane="bottomLeft" activeCell="H25" activeCellId="0" sqref="H25"/>
    </sheetView>
  </sheetViews>
  <sheetFormatPr defaultRowHeight="12.75" zeroHeight="false" outlineLevelRow="0" outlineLevelCol="0"/>
  <cols>
    <col collapsed="false" customWidth="true" hidden="false" outlineLevel="0" max="1" min="1" style="5" width="1.7"/>
    <col collapsed="false" customWidth="true" hidden="false" outlineLevel="0" max="2" min="2" style="5" width="8.98"/>
    <col collapsed="false" customWidth="true" hidden="false" outlineLevel="0" max="3" min="3" style="5" width="7.98"/>
    <col collapsed="false" customWidth="true" hidden="false" outlineLevel="0" max="4" min="4" style="5" width="11.12"/>
    <col collapsed="false" customWidth="true" hidden="false" outlineLevel="0" max="5" min="5" style="5" width="15.54"/>
    <col collapsed="false" customWidth="true" hidden="false" outlineLevel="0" max="6" min="6" style="5" width="11.69"/>
    <col collapsed="false" customWidth="true" hidden="false" outlineLevel="0" max="7" min="7" style="5" width="3.7"/>
    <col collapsed="false" customWidth="true" hidden="false" outlineLevel="0" max="8" min="8" style="5" width="11.98"/>
    <col collapsed="false" customWidth="true" hidden="false" outlineLevel="0" max="9" min="9" style="5" width="3.7"/>
    <col collapsed="false" customWidth="true" hidden="false" outlineLevel="0" max="10" min="10" style="5" width="1.99"/>
    <col collapsed="false" customWidth="true" hidden="false" outlineLevel="0" max="11" min="11" style="5" width="14.69"/>
    <col collapsed="false" customWidth="true" hidden="false" outlineLevel="0" max="19" min="12" style="5" width="5.7"/>
    <col collapsed="false" customWidth="true" hidden="false" outlineLevel="0" max="20" min="20" style="5" width="25.67"/>
    <col collapsed="false" customWidth="true" hidden="false" outlineLevel="0" max="257" min="21" style="5" width="11.4"/>
    <col collapsed="false" customWidth="true" hidden="false" outlineLevel="0" max="1025" min="258" style="0" width="11.4"/>
  </cols>
  <sheetData>
    <row r="1" customFormat="false" ht="23.25" hidden="false" customHeight="false" outlineLevel="0" collapsed="false">
      <c r="B1" s="6" t="s">
        <v>2</v>
      </c>
      <c r="C1" s="0"/>
      <c r="D1" s="7"/>
      <c r="E1" s="8"/>
      <c r="F1" s="0"/>
      <c r="G1" s="0"/>
      <c r="H1" s="0"/>
      <c r="I1" s="0"/>
      <c r="K1" s="0"/>
      <c r="L1" s="0"/>
      <c r="M1" s="0"/>
      <c r="N1" s="0"/>
      <c r="O1" s="0"/>
      <c r="P1" s="0"/>
      <c r="Q1" s="0"/>
      <c r="R1" s="0"/>
      <c r="S1" s="0"/>
    </row>
    <row r="2" customFormat="false" ht="12.75" hidden="false" customHeight="false" outlineLevel="0" collapsed="false">
      <c r="B2" s="64" t="n">
        <f aca="true">TODAY()</f>
        <v>43272</v>
      </c>
      <c r="C2" s="64"/>
      <c r="D2" s="0"/>
      <c r="E2" s="0"/>
      <c r="F2" s="0"/>
      <c r="G2" s="0"/>
      <c r="H2" s="0"/>
      <c r="I2" s="0"/>
      <c r="K2" s="0"/>
      <c r="L2" s="0"/>
      <c r="M2" s="0"/>
      <c r="N2" s="0"/>
      <c r="O2" s="0"/>
      <c r="P2" s="0"/>
      <c r="Q2" s="0"/>
      <c r="R2" s="0"/>
      <c r="S2" s="0"/>
    </row>
    <row r="3" customFormat="false" ht="18" hidden="false" customHeight="false" outlineLevel="0" collapsed="false">
      <c r="B3" s="10" t="s">
        <v>3</v>
      </c>
      <c r="C3" s="11"/>
      <c r="D3" s="12"/>
      <c r="E3" s="11"/>
      <c r="F3" s="0"/>
      <c r="G3" s="0"/>
      <c r="H3" s="0"/>
      <c r="I3" s="0"/>
      <c r="K3" s="0"/>
      <c r="L3" s="0"/>
      <c r="M3" s="0"/>
      <c r="N3" s="0"/>
      <c r="O3" s="0"/>
      <c r="P3" s="0"/>
      <c r="Q3" s="0"/>
      <c r="R3" s="0"/>
      <c r="S3" s="0"/>
    </row>
    <row r="4" customFormat="false" ht="12.75" hidden="false" customHeight="false" outlineLevel="0" collapsed="false">
      <c r="B4" s="65" t="n">
        <f aca="true">NOW()</f>
        <v>43272.6432366297</v>
      </c>
      <c r="C4" s="65"/>
      <c r="D4" s="0"/>
      <c r="E4" s="0"/>
      <c r="F4" s="0"/>
      <c r="G4" s="0"/>
      <c r="H4" s="0"/>
      <c r="I4" s="0"/>
      <c r="K4" s="0"/>
      <c r="L4" s="0"/>
      <c r="M4" s="0"/>
      <c r="N4" s="0"/>
      <c r="O4" s="0"/>
      <c r="P4" s="0"/>
      <c r="Q4" s="0"/>
      <c r="R4" s="0"/>
      <c r="S4" s="0"/>
    </row>
    <row r="5" customFormat="false" ht="12.75" hidden="false" customHeight="false" outlineLevel="0" collapsed="false">
      <c r="B5" s="0"/>
      <c r="C5" s="0"/>
      <c r="D5" s="0"/>
      <c r="E5" s="0"/>
      <c r="F5" s="0"/>
      <c r="G5" s="0"/>
      <c r="H5" s="0"/>
      <c r="I5" s="0"/>
      <c r="K5" s="0"/>
      <c r="L5" s="0"/>
      <c r="M5" s="0"/>
      <c r="N5" s="0"/>
      <c r="O5" s="0"/>
      <c r="P5" s="0"/>
      <c r="Q5" s="0"/>
      <c r="R5" s="0"/>
      <c r="S5" s="0"/>
    </row>
    <row r="6" customFormat="false" ht="12.75" hidden="false" customHeight="false" outlineLevel="0" collapsed="false">
      <c r="B6" s="0"/>
      <c r="C6" s="0"/>
      <c r="D6" s="0"/>
      <c r="E6" s="0"/>
      <c r="F6" s="0"/>
      <c r="G6" s="0"/>
      <c r="H6" s="0"/>
      <c r="I6" s="0"/>
      <c r="K6" s="0"/>
      <c r="L6" s="0"/>
      <c r="M6" s="0"/>
      <c r="N6" s="0"/>
      <c r="O6" s="0"/>
      <c r="P6" s="0"/>
      <c r="Q6" s="0"/>
      <c r="R6" s="0"/>
      <c r="S6" s="0"/>
    </row>
    <row r="7" customFormat="false" ht="12.75" hidden="false" customHeight="false" outlineLevel="0" collapsed="false">
      <c r="B7" s="0"/>
      <c r="C7" s="0"/>
      <c r="D7" s="0"/>
      <c r="E7" s="0"/>
      <c r="F7" s="0"/>
      <c r="G7" s="0"/>
      <c r="H7" s="0"/>
      <c r="I7" s="0"/>
      <c r="K7" s="0"/>
      <c r="L7" s="0"/>
      <c r="M7" s="0"/>
      <c r="N7" s="0"/>
      <c r="O7" s="0"/>
      <c r="P7" s="0"/>
      <c r="Q7" s="0"/>
      <c r="R7" s="0"/>
      <c r="S7" s="0"/>
    </row>
    <row r="8" customFormat="false" ht="12.75" hidden="false" customHeight="false" outlineLevel="0" collapsed="false">
      <c r="B8" s="0"/>
      <c r="C8" s="0"/>
      <c r="D8" s="0"/>
      <c r="E8" s="0"/>
      <c r="F8" s="0"/>
      <c r="G8" s="0"/>
      <c r="H8" s="0"/>
      <c r="I8" s="0"/>
      <c r="K8" s="0"/>
      <c r="L8" s="0"/>
      <c r="M8" s="0"/>
      <c r="N8" s="0"/>
      <c r="O8" s="0"/>
      <c r="P8" s="0"/>
      <c r="Q8" s="0"/>
      <c r="R8" s="0"/>
      <c r="S8" s="0"/>
    </row>
    <row r="9" customFormat="false" ht="12.75" hidden="false" customHeight="false" outlineLevel="0" collapsed="false">
      <c r="B9" s="0"/>
      <c r="C9" s="0"/>
      <c r="D9" s="0"/>
      <c r="E9" s="0"/>
      <c r="F9" s="0"/>
      <c r="G9" s="0"/>
      <c r="H9" s="0"/>
      <c r="I9" s="0"/>
      <c r="K9" s="0"/>
      <c r="L9" s="0"/>
      <c r="M9" s="0"/>
      <c r="N9" s="0"/>
      <c r="O9" s="0"/>
      <c r="P9" s="0"/>
      <c r="Q9" s="0"/>
      <c r="R9" s="0"/>
      <c r="S9" s="0"/>
    </row>
    <row r="10" customFormat="false" ht="12.75" hidden="false" customHeight="false" outlineLevel="0" collapsed="false">
      <c r="B10" s="0"/>
      <c r="C10" s="0"/>
      <c r="D10" s="0"/>
      <c r="E10" s="0"/>
      <c r="F10" s="0"/>
      <c r="G10" s="0"/>
      <c r="H10" s="0"/>
      <c r="I10" s="0"/>
      <c r="K10" s="0"/>
      <c r="L10" s="0"/>
      <c r="M10" s="0"/>
      <c r="N10" s="0"/>
      <c r="O10" s="0"/>
      <c r="P10" s="0"/>
      <c r="Q10" s="0"/>
      <c r="R10" s="0"/>
      <c r="S10" s="0"/>
    </row>
    <row r="11" customFormat="false" ht="12.75" hidden="false" customHeight="false" outlineLevel="0" collapsed="false">
      <c r="B11" s="0"/>
      <c r="C11" s="0"/>
      <c r="D11" s="0"/>
      <c r="E11" s="0"/>
      <c r="F11" s="0"/>
      <c r="G11" s="0"/>
      <c r="H11" s="0"/>
      <c r="I11" s="0"/>
      <c r="K11" s="0"/>
      <c r="L11" s="0"/>
      <c r="M11" s="0"/>
      <c r="N11" s="0"/>
      <c r="O11" s="0"/>
      <c r="P11" s="0"/>
      <c r="Q11" s="0"/>
      <c r="R11" s="0"/>
      <c r="S11" s="0"/>
    </row>
    <row r="12" customFormat="false" ht="12.75" hidden="false" customHeight="true" outlineLevel="0" collapsed="false">
      <c r="B12" s="15" t="s">
        <v>16</v>
      </c>
      <c r="C12" s="15"/>
      <c r="D12" s="15"/>
      <c r="E12" s="16"/>
      <c r="F12" s="16"/>
      <c r="G12" s="0"/>
      <c r="H12" s="0"/>
      <c r="I12" s="0"/>
      <c r="K12" s="0"/>
      <c r="L12" s="0"/>
      <c r="M12" s="0"/>
      <c r="N12" s="0"/>
      <c r="O12" s="0"/>
      <c r="P12" s="0"/>
      <c r="Q12" s="0"/>
      <c r="R12" s="0"/>
      <c r="S12" s="0"/>
    </row>
    <row r="13" customFormat="false" ht="13.5" hidden="false" customHeight="true" outlineLevel="0" collapsed="false">
      <c r="B13" s="15"/>
      <c r="C13" s="15"/>
      <c r="D13" s="15"/>
      <c r="E13" s="16"/>
      <c r="F13" s="16"/>
      <c r="G13" s="0"/>
      <c r="H13" s="0"/>
      <c r="I13" s="0"/>
      <c r="K13" s="0"/>
      <c r="L13" s="0"/>
      <c r="M13" s="0"/>
      <c r="N13" s="0"/>
      <c r="O13" s="0"/>
      <c r="P13" s="0"/>
      <c r="Q13" s="0"/>
      <c r="R13" s="0"/>
      <c r="S13" s="0"/>
    </row>
    <row r="14" customFormat="false" ht="12.75" hidden="false" customHeight="true" outlineLevel="0" collapsed="false">
      <c r="B14" s="15"/>
      <c r="C14" s="15"/>
      <c r="D14" s="15"/>
      <c r="E14" s="16"/>
      <c r="F14" s="16"/>
      <c r="G14" s="0"/>
      <c r="H14" s="0"/>
      <c r="I14" s="0"/>
      <c r="K14" s="0"/>
      <c r="L14" s="0"/>
      <c r="M14" s="0"/>
      <c r="N14" s="0"/>
      <c r="O14" s="0"/>
      <c r="P14" s="0"/>
      <c r="Q14" s="0"/>
      <c r="R14" s="0"/>
      <c r="S14" s="0"/>
    </row>
    <row r="15" customFormat="false" ht="12.75" hidden="false" customHeight="false" outlineLevel="0" collapsed="false">
      <c r="B15" s="0"/>
      <c r="C15" s="0"/>
      <c r="D15" s="0"/>
      <c r="E15" s="0"/>
      <c r="F15" s="0"/>
      <c r="G15" s="0"/>
      <c r="H15" s="0"/>
      <c r="I15" s="0"/>
      <c r="K15" s="0"/>
      <c r="L15" s="0"/>
      <c r="M15" s="0"/>
      <c r="N15" s="0"/>
      <c r="O15" s="0"/>
      <c r="P15" s="0"/>
      <c r="Q15" s="0"/>
      <c r="R15" s="0"/>
      <c r="S15" s="0"/>
    </row>
    <row r="16" customFormat="false" ht="12.75" hidden="false" customHeight="false" outlineLevel="0" collapsed="false">
      <c r="B16" s="17" t="s">
        <v>5</v>
      </c>
      <c r="C16" s="18" t="s">
        <v>6</v>
      </c>
      <c r="D16" s="19"/>
      <c r="E16" s="19" t="s">
        <v>7</v>
      </c>
      <c r="F16" s="20" t="s">
        <v>8</v>
      </c>
      <c r="G16" s="20"/>
      <c r="H16" s="20"/>
      <c r="I16" s="20"/>
      <c r="K16" s="17" t="str">
        <f aca="false">'Primera Ronda'!K45</f>
        <v>Equipo</v>
      </c>
      <c r="L16" s="17" t="str">
        <f aca="false">'Primera Ronda'!L45</f>
        <v>G</v>
      </c>
      <c r="M16" s="17" t="str">
        <f aca="false">'Primera Ronda'!M45</f>
        <v>E</v>
      </c>
      <c r="N16" s="17" t="str">
        <f aca="false">'Primera Ronda'!N45</f>
        <v>P</v>
      </c>
      <c r="O16" s="17" t="str">
        <f aca="false">'Primera Ronda'!O45</f>
        <v>GF</v>
      </c>
      <c r="P16" s="17" t="str">
        <f aca="false">'Primera Ronda'!P45</f>
        <v>GC</v>
      </c>
      <c r="Q16" s="17" t="str">
        <f aca="false">'Primera Ronda'!Q45</f>
        <v>DG</v>
      </c>
      <c r="R16" s="17" t="str">
        <f aca="false">'Primera Ronda'!R45</f>
        <v>Pts.</v>
      </c>
      <c r="S16" s="21" t="str">
        <f aca="false">'Primera Ronda'!S45</f>
        <v>PJ</v>
      </c>
    </row>
    <row r="17" customFormat="false" ht="12.75" hidden="false" customHeight="false" outlineLevel="0" collapsed="false">
      <c r="B17" s="66" t="n">
        <v>43269</v>
      </c>
      <c r="C17" s="12" t="n">
        <v>0.458333333333333</v>
      </c>
      <c r="D17" s="23"/>
      <c r="E17" s="24" t="str">
        <f aca="false">IF(OR(B17="",C17="",B17&lt;$B$2),"Finalizado",IF(B17=$B$2,IF(AND(C17&lt;=$P$22,$P$22&lt;=(C17+0.08333333333)),"En juego",IF($P$22&lt;C17,"HOY!","Finalizado")),IF($B$2&gt;B17,"Finalizado","Proximamente..")))</f>
        <v>Finalizado</v>
      </c>
      <c r="F17" s="25" t="str">
        <f aca="false">equipos!$G$12</f>
        <v>Bélgica</v>
      </c>
      <c r="G17" s="26" t="n">
        <v>2</v>
      </c>
      <c r="H17" s="27" t="str">
        <f aca="false">equipos!$G$13</f>
        <v>Panamá</v>
      </c>
      <c r="I17" s="28" t="n">
        <v>1</v>
      </c>
      <c r="K17" s="29" t="str">
        <f aca="false">'Primera Ronda'!K46</f>
        <v>Bélgica</v>
      </c>
      <c r="L17" s="30" t="n">
        <f aca="false">'Primera Ronda'!L46</f>
        <v>2</v>
      </c>
      <c r="M17" s="31" t="n">
        <f aca="false">'Primera Ronda'!M46</f>
        <v>1</v>
      </c>
      <c r="N17" s="31" t="n">
        <f aca="false">'Primera Ronda'!N46</f>
        <v>0</v>
      </c>
      <c r="O17" s="31" t="n">
        <f aca="false">'Primera Ronda'!O46</f>
        <v>4</v>
      </c>
      <c r="P17" s="31" t="n">
        <f aca="false">'Primera Ronda'!P46</f>
        <v>2</v>
      </c>
      <c r="Q17" s="31" t="n">
        <f aca="false">'Primera Ronda'!Q46</f>
        <v>2</v>
      </c>
      <c r="R17" s="31" t="n">
        <f aca="false">'Primera Ronda'!R46</f>
        <v>7</v>
      </c>
      <c r="S17" s="32" t="n">
        <f aca="false">'Primera Ronda'!S46</f>
        <v>3</v>
      </c>
    </row>
    <row r="18" customFormat="false" ht="12.75" hidden="false" customHeight="false" outlineLevel="0" collapsed="false">
      <c r="B18" s="67" t="n">
        <v>43269</v>
      </c>
      <c r="C18" s="12" t="n">
        <v>0.583333333333333</v>
      </c>
      <c r="D18" s="23"/>
      <c r="E18" s="34" t="str">
        <f aca="false">IF(OR(B18="",C18="",B18&lt;$B$2),"Finalizado",IF(B18=$B$2,IF(AND(C18&lt;=$P$22,$P$22&lt;=(C18+0.08333333333)),"En juego",IF($P$22&lt;C18,"HOY!","Finalizado")),IF($B$2&gt;B18,"Finalizado","Proximamente..")))</f>
        <v>Finalizado</v>
      </c>
      <c r="F18" s="25" t="str">
        <f aca="false">equipos!$G$14</f>
        <v>Túnez</v>
      </c>
      <c r="G18" s="35" t="n">
        <v>0</v>
      </c>
      <c r="H18" s="36" t="str">
        <f aca="false">equipos!$G$15</f>
        <v>Inglaterra</v>
      </c>
      <c r="I18" s="37" t="n">
        <v>2</v>
      </c>
      <c r="K18" s="38" t="str">
        <f aca="false">'Primera Ronda'!K47</f>
        <v>Inglaterra</v>
      </c>
      <c r="L18" s="39" t="n">
        <f aca="false">'Primera Ronda'!L47</f>
        <v>1</v>
      </c>
      <c r="M18" s="40" t="n">
        <f aca="false">'Primera Ronda'!M47</f>
        <v>2</v>
      </c>
      <c r="N18" s="40" t="n">
        <f aca="false">'Primera Ronda'!N47</f>
        <v>0</v>
      </c>
      <c r="O18" s="40" t="n">
        <f aca="false">'Primera Ronda'!O47</f>
        <v>4</v>
      </c>
      <c r="P18" s="40" t="n">
        <f aca="false">'Primera Ronda'!P47</f>
        <v>2</v>
      </c>
      <c r="Q18" s="40" t="n">
        <f aca="false">'Primera Ronda'!Q47</f>
        <v>2</v>
      </c>
      <c r="R18" s="40" t="n">
        <f aca="false">'Primera Ronda'!R47</f>
        <v>5</v>
      </c>
      <c r="S18" s="41" t="n">
        <f aca="false">'Primera Ronda'!S47</f>
        <v>3</v>
      </c>
    </row>
    <row r="19" customFormat="false" ht="12.75" hidden="false" customHeight="false" outlineLevel="0" collapsed="false">
      <c r="B19" s="68" t="n">
        <v>43274</v>
      </c>
      <c r="C19" s="43" t="n">
        <v>0.333333333333333</v>
      </c>
      <c r="D19" s="44"/>
      <c r="E19" s="24" t="str">
        <f aca="false">IF(OR(B19="",C19="",B19&lt;$B$2),"Finalizado",IF(B19=$B$2,IF(AND(C19&lt;=$P$22,$P$22&lt;=(C19+0.08333333333)),"En juego",IF($P$22&lt;C19,"HOY!","Finalizado")),IF($B$2&gt;B19,"Finalizado","Proximamente..")))</f>
        <v>Proximamente..</v>
      </c>
      <c r="F19" s="45" t="str">
        <f aca="false">equipos!$G$12</f>
        <v>Bélgica</v>
      </c>
      <c r="G19" s="35" t="n">
        <v>1</v>
      </c>
      <c r="H19" s="27" t="str">
        <f aca="false">equipos!$G$14</f>
        <v>Túnez</v>
      </c>
      <c r="I19" s="37" t="n">
        <v>0</v>
      </c>
      <c r="K19" s="38" t="str">
        <f aca="false">'Primera Ronda'!K48</f>
        <v>Panamá</v>
      </c>
      <c r="L19" s="39" t="n">
        <f aca="false">'Primera Ronda'!L48</f>
        <v>1</v>
      </c>
      <c r="M19" s="40" t="n">
        <f aca="false">'Primera Ronda'!M48</f>
        <v>1</v>
      </c>
      <c r="N19" s="40" t="n">
        <f aca="false">'Primera Ronda'!N48</f>
        <v>1</v>
      </c>
      <c r="O19" s="40" t="n">
        <f aca="false">'Primera Ronda'!O48</f>
        <v>3</v>
      </c>
      <c r="P19" s="40" t="n">
        <f aca="false">'Primera Ronda'!P48</f>
        <v>3</v>
      </c>
      <c r="Q19" s="40" t="n">
        <f aca="false">'Primera Ronda'!Q48</f>
        <v>0</v>
      </c>
      <c r="R19" s="40" t="n">
        <f aca="false">'Primera Ronda'!R48</f>
        <v>4</v>
      </c>
      <c r="S19" s="41" t="n">
        <f aca="false">'Primera Ronda'!S48</f>
        <v>3</v>
      </c>
    </row>
    <row r="20" customFormat="false" ht="12.75" hidden="false" customHeight="false" outlineLevel="0" collapsed="false">
      <c r="B20" s="67" t="n">
        <v>43275</v>
      </c>
      <c r="C20" s="46" t="n">
        <v>0.333333333333333</v>
      </c>
      <c r="D20" s="47"/>
      <c r="E20" s="34" t="str">
        <f aca="false">IF(OR(B20="",C20="",B20&lt;$B$2),"Finalizado",IF(B20=$B$2,IF(AND(C20&lt;=$P$22,$P$22&lt;=(C20+0.08333333333)),"En juego",IF($P$22&lt;C20,"HOY!","Finalizado")),IF($B$2&gt;B20,"Finalizado","Proximamente..")))</f>
        <v>Proximamente..</v>
      </c>
      <c r="F20" s="48" t="str">
        <f aca="false">equipos!$G$15</f>
        <v>Inglaterra</v>
      </c>
      <c r="G20" s="35" t="n">
        <v>1</v>
      </c>
      <c r="H20" s="36" t="str">
        <f aca="false">equipos!$G$13</f>
        <v>Panamá</v>
      </c>
      <c r="I20" s="37" t="n">
        <v>1</v>
      </c>
      <c r="K20" s="49" t="str">
        <f aca="false">'Primera Ronda'!K49</f>
        <v>Túnez</v>
      </c>
      <c r="L20" s="50" t="n">
        <f aca="false">'Primera Ronda'!L49</f>
        <v>0</v>
      </c>
      <c r="M20" s="51" t="n">
        <f aca="false">'Primera Ronda'!M49</f>
        <v>0</v>
      </c>
      <c r="N20" s="51" t="n">
        <f aca="false">'Primera Ronda'!N49</f>
        <v>3</v>
      </c>
      <c r="O20" s="51" t="n">
        <f aca="false">'Primera Ronda'!O49</f>
        <v>0</v>
      </c>
      <c r="P20" s="51" t="n">
        <f aca="false">'Primera Ronda'!P49</f>
        <v>4</v>
      </c>
      <c r="Q20" s="51" t="n">
        <f aca="false">'Primera Ronda'!Q49</f>
        <v>-4</v>
      </c>
      <c r="R20" s="51" t="n">
        <f aca="false">'Primera Ronda'!R49</f>
        <v>0</v>
      </c>
      <c r="S20" s="52" t="n">
        <f aca="false">'Primera Ronda'!S49</f>
        <v>3</v>
      </c>
    </row>
    <row r="21" customFormat="false" ht="12.75" hidden="false" customHeight="false" outlineLevel="0" collapsed="false">
      <c r="B21" s="69" t="n">
        <v>43279</v>
      </c>
      <c r="C21" s="12" t="n">
        <v>0.583333333333333</v>
      </c>
      <c r="D21" s="23"/>
      <c r="E21" s="24" t="str">
        <f aca="false">IF(OR(B21="",C21="",B21&lt;$B$2),"Finalizado",IF(B21=$B$2,IF(AND(C21&lt;=$P$22,$P$22&lt;=(C21+0.08333333333)),"En juego",IF($P$22&lt;C21,"HOY!","Finalizado")),IF($B$2&gt;B21,"Finalizado","Proximamente..")))</f>
        <v>Proximamente..</v>
      </c>
      <c r="F21" s="25" t="str">
        <f aca="false">equipos!$G$15</f>
        <v>Inglaterra</v>
      </c>
      <c r="G21" s="35" t="n">
        <v>1</v>
      </c>
      <c r="H21" s="27" t="str">
        <f aca="false">equipos!$G$12</f>
        <v>Bélgica</v>
      </c>
      <c r="I21" s="37" t="n">
        <v>1</v>
      </c>
      <c r="K21" s="0"/>
      <c r="L21" s="0"/>
      <c r="M21" s="0"/>
      <c r="N21" s="0"/>
      <c r="P21" s="0"/>
    </row>
    <row r="22" customFormat="false" ht="12.75" hidden="false" customHeight="false" outlineLevel="0" collapsed="false">
      <c r="B22" s="67" t="n">
        <v>43279</v>
      </c>
      <c r="C22" s="46" t="n">
        <v>0.583333333333333</v>
      </c>
      <c r="D22" s="47"/>
      <c r="E22" s="34" t="str">
        <f aca="false">IF(OR(B22="",C22="",B22&lt;$B$2),"Finalizado",IF(B22=$B$2,IF(AND(C22&lt;=$P$22,$P$22&lt;=(C22+0.08333333333)),"En juego",IF($P$22&lt;C22,"HOY!","Finalizado")),IF($B$2&gt;B22,"Finalizado","Proximamente..")))</f>
        <v>Proximamente..</v>
      </c>
      <c r="F22" s="48" t="str">
        <f aca="false">equipos!$G$13</f>
        <v>Panamá</v>
      </c>
      <c r="G22" s="54" t="n">
        <v>1</v>
      </c>
      <c r="H22" s="36" t="str">
        <f aca="false">equipos!$G$14</f>
        <v>Túnez</v>
      </c>
      <c r="I22" s="55" t="n">
        <v>0</v>
      </c>
      <c r="K22" s="17" t="s">
        <v>10</v>
      </c>
      <c r="L22" s="17"/>
      <c r="M22" s="17"/>
      <c r="N22" s="17"/>
      <c r="P22" s="56" t="n">
        <f aca="false">TIME(P23,P24,0)</f>
        <v>0.643055555555556</v>
      </c>
    </row>
    <row r="23" customFormat="false" ht="12.75" hidden="false" customHeight="false" outlineLevel="0" collapsed="false">
      <c r="K23" s="70" t="str">
        <f aca="false">IF(S17=3,K17,"1G")</f>
        <v>Bélgica</v>
      </c>
      <c r="L23" s="70"/>
      <c r="M23" s="70"/>
      <c r="N23" s="70"/>
      <c r="P23" s="58" t="n">
        <f aca="false">HOUR(B4)</f>
        <v>15</v>
      </c>
    </row>
    <row r="24" customFormat="false" ht="12.75" hidden="false" customHeight="false" outlineLevel="0" collapsed="false">
      <c r="K24" s="71" t="str">
        <f aca="false">IF(S18=3,K18,"2G")</f>
        <v>Inglaterra</v>
      </c>
      <c r="L24" s="71"/>
      <c r="M24" s="71"/>
      <c r="N24" s="71"/>
      <c r="P24" s="58" t="n">
        <f aca="false">MINUTE(B4)</f>
        <v>26</v>
      </c>
    </row>
    <row r="25" customFormat="false" ht="24.95" hidden="false" customHeight="true" outlineLevel="0" collapsed="false"/>
  </sheetData>
  <sheetProtection sheet="true"/>
  <mergeCells count="7">
    <mergeCell ref="B2:C2"/>
    <mergeCell ref="B4:C4"/>
    <mergeCell ref="B12:D14"/>
    <mergeCell ref="F16:I16"/>
    <mergeCell ref="K22:N22"/>
    <mergeCell ref="K23:N23"/>
    <mergeCell ref="K24:N24"/>
  </mergeCells>
  <conditionalFormatting sqref="E17:E22">
    <cfRule type="cellIs" priority="2" operator="equal" aboveAverage="0" equalAverage="0" bottom="0" percent="0" rank="0" text="" dxfId="0">
      <formula>"HOY!"</formula>
    </cfRule>
  </conditionalFormatting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S25"/>
  <sheetViews>
    <sheetView showFormulas="false" showGridLines="true" showRowColHeaders="true" showZeros="true" rightToLeft="false" tabSelected="true" showOutlineSymbols="true" defaultGridColor="true" view="normal" topLeftCell="A1" colorId="64" zoomScale="175" zoomScaleNormal="175" zoomScalePageLayoutView="100" workbookViewId="0">
      <selection pane="topLeft" activeCell="F53" activeCellId="0" sqref="F53"/>
    </sheetView>
  </sheetViews>
  <sheetFormatPr defaultRowHeight="12.75" zeroHeight="false" outlineLevelRow="0" outlineLevelCol="0"/>
  <cols>
    <col collapsed="false" customWidth="true" hidden="false" outlineLevel="0" max="1" min="1" style="5" width="1.7"/>
    <col collapsed="false" customWidth="true" hidden="false" outlineLevel="0" max="2" min="2" style="5" width="8.55"/>
    <col collapsed="false" customWidth="true" hidden="false" outlineLevel="0" max="3" min="3" style="5" width="7.84"/>
    <col collapsed="false" customWidth="true" hidden="false" outlineLevel="0" max="4" min="4" style="5" width="14.27"/>
    <col collapsed="false" customWidth="true" hidden="false" outlineLevel="0" max="5" min="5" style="5" width="15.27"/>
    <col collapsed="false" customWidth="true" hidden="false" outlineLevel="0" max="6" min="6" style="5" width="12.98"/>
    <col collapsed="false" customWidth="true" hidden="false" outlineLevel="0" max="7" min="7" style="5" width="3.7"/>
    <col collapsed="false" customWidth="true" hidden="false" outlineLevel="0" max="8" min="8" style="5" width="12.27"/>
    <col collapsed="false" customWidth="true" hidden="false" outlineLevel="0" max="9" min="9" style="5" width="3.7"/>
    <col collapsed="false" customWidth="true" hidden="false" outlineLevel="0" max="10" min="10" style="5" width="1.56"/>
    <col collapsed="false" customWidth="true" hidden="false" outlineLevel="0" max="11" min="11" style="5" width="14.69"/>
    <col collapsed="false" customWidth="true" hidden="false" outlineLevel="0" max="19" min="12" style="5" width="5.28"/>
    <col collapsed="false" customWidth="true" hidden="false" outlineLevel="0" max="20" min="20" style="5" width="35.66"/>
    <col collapsed="false" customWidth="true" hidden="false" outlineLevel="0" max="257" min="21" style="5" width="11.4"/>
    <col collapsed="false" customWidth="true" hidden="false" outlineLevel="0" max="1025" min="258" style="0" width="11.4"/>
  </cols>
  <sheetData>
    <row r="1" customFormat="false" ht="23.25" hidden="false" customHeight="false" outlineLevel="0" collapsed="false">
      <c r="B1" s="6" t="s">
        <v>2</v>
      </c>
      <c r="C1" s="0"/>
      <c r="D1" s="7"/>
      <c r="E1" s="8"/>
      <c r="F1" s="0"/>
      <c r="G1" s="0"/>
      <c r="H1" s="0"/>
      <c r="I1" s="0"/>
      <c r="K1" s="0"/>
      <c r="L1" s="0"/>
      <c r="M1" s="0"/>
      <c r="N1" s="0"/>
      <c r="O1" s="0"/>
      <c r="P1" s="0"/>
      <c r="Q1" s="0"/>
      <c r="R1" s="0"/>
      <c r="S1" s="0"/>
    </row>
    <row r="2" customFormat="false" ht="12.75" hidden="false" customHeight="false" outlineLevel="0" collapsed="false">
      <c r="B2" s="64" t="n">
        <f aca="true">TODAY()</f>
        <v>43272</v>
      </c>
      <c r="C2" s="64"/>
      <c r="D2" s="0"/>
      <c r="E2" s="0"/>
      <c r="F2" s="0"/>
      <c r="G2" s="0"/>
      <c r="H2" s="0"/>
      <c r="I2" s="0"/>
      <c r="K2" s="0"/>
      <c r="L2" s="0"/>
      <c r="M2" s="0"/>
      <c r="N2" s="0"/>
      <c r="O2" s="0"/>
      <c r="P2" s="0"/>
      <c r="Q2" s="0"/>
      <c r="R2" s="0"/>
      <c r="S2" s="0"/>
    </row>
    <row r="3" customFormat="false" ht="18" hidden="false" customHeight="false" outlineLevel="0" collapsed="false">
      <c r="B3" s="10" t="s">
        <v>3</v>
      </c>
      <c r="C3" s="11"/>
      <c r="D3" s="12"/>
      <c r="E3" s="11"/>
      <c r="F3" s="0"/>
      <c r="G3" s="0"/>
      <c r="H3" s="0"/>
      <c r="I3" s="0"/>
      <c r="K3" s="0"/>
      <c r="L3" s="0"/>
      <c r="M3" s="0"/>
      <c r="N3" s="0"/>
      <c r="O3" s="0"/>
      <c r="P3" s="0"/>
      <c r="Q3" s="0"/>
      <c r="R3" s="0"/>
      <c r="S3" s="0"/>
    </row>
    <row r="4" customFormat="false" ht="12.75" hidden="false" customHeight="false" outlineLevel="0" collapsed="false">
      <c r="B4" s="65" t="n">
        <f aca="true">NOW()</f>
        <v>43272.642957317</v>
      </c>
      <c r="C4" s="65"/>
      <c r="D4" s="0"/>
      <c r="E4" s="0"/>
      <c r="F4" s="0"/>
      <c r="G4" s="0"/>
      <c r="H4" s="0"/>
      <c r="I4" s="0"/>
      <c r="K4" s="0"/>
      <c r="L4" s="0"/>
      <c r="M4" s="0"/>
      <c r="N4" s="0"/>
      <c r="O4" s="0"/>
      <c r="P4" s="0"/>
      <c r="Q4" s="0"/>
      <c r="R4" s="0"/>
      <c r="S4" s="0"/>
    </row>
    <row r="5" customFormat="false" ht="12.75" hidden="false" customHeight="false" outlineLevel="0" collapsed="false">
      <c r="B5" s="0"/>
      <c r="C5" s="0"/>
      <c r="D5" s="0"/>
      <c r="E5" s="0"/>
      <c r="F5" s="0"/>
      <c r="G5" s="0"/>
      <c r="H5" s="0"/>
      <c r="I5" s="0"/>
      <c r="K5" s="0"/>
      <c r="L5" s="0"/>
      <c r="M5" s="0"/>
      <c r="N5" s="0"/>
      <c r="O5" s="0"/>
      <c r="P5" s="0"/>
      <c r="Q5" s="0"/>
      <c r="R5" s="0"/>
      <c r="S5" s="0"/>
    </row>
    <row r="6" customFormat="false" ht="12.75" hidden="false" customHeight="false" outlineLevel="0" collapsed="false">
      <c r="B6" s="0"/>
      <c r="C6" s="0"/>
      <c r="D6" s="0"/>
      <c r="E6" s="0"/>
      <c r="F6" s="0"/>
      <c r="G6" s="0"/>
      <c r="H6" s="0"/>
      <c r="I6" s="0"/>
      <c r="K6" s="0"/>
      <c r="L6" s="0"/>
      <c r="M6" s="0"/>
      <c r="N6" s="0"/>
      <c r="O6" s="0"/>
      <c r="P6" s="0"/>
      <c r="Q6" s="0"/>
      <c r="R6" s="0"/>
      <c r="S6" s="0"/>
    </row>
    <row r="7" customFormat="false" ht="12.75" hidden="false" customHeight="false" outlineLevel="0" collapsed="false">
      <c r="B7" s="0"/>
      <c r="C7" s="0"/>
      <c r="D7" s="0"/>
      <c r="E7" s="0"/>
      <c r="F7" s="0"/>
      <c r="G7" s="0"/>
      <c r="H7" s="0"/>
      <c r="I7" s="0"/>
      <c r="K7" s="0"/>
      <c r="L7" s="0"/>
      <c r="M7" s="0"/>
      <c r="N7" s="0"/>
      <c r="O7" s="0"/>
      <c r="P7" s="0"/>
      <c r="Q7" s="0"/>
      <c r="R7" s="0"/>
      <c r="S7" s="0"/>
    </row>
    <row r="8" customFormat="false" ht="12.75" hidden="false" customHeight="false" outlineLevel="0" collapsed="false">
      <c r="B8" s="0"/>
      <c r="C8" s="0"/>
      <c r="D8" s="0"/>
      <c r="E8" s="0"/>
      <c r="F8" s="0"/>
      <c r="G8" s="0"/>
      <c r="H8" s="0"/>
      <c r="I8" s="0"/>
      <c r="K8" s="0"/>
      <c r="L8" s="0"/>
      <c r="M8" s="0"/>
      <c r="N8" s="0"/>
      <c r="O8" s="0"/>
      <c r="P8" s="0"/>
      <c r="Q8" s="0"/>
      <c r="R8" s="0"/>
      <c r="S8" s="0"/>
    </row>
    <row r="9" customFormat="false" ht="12.75" hidden="false" customHeight="false" outlineLevel="0" collapsed="false">
      <c r="B9" s="0"/>
      <c r="C9" s="0"/>
      <c r="D9" s="0"/>
      <c r="E9" s="0"/>
      <c r="F9" s="0"/>
      <c r="G9" s="0"/>
      <c r="H9" s="0"/>
      <c r="I9" s="0"/>
      <c r="K9" s="0"/>
      <c r="L9" s="0"/>
      <c r="M9" s="0"/>
      <c r="N9" s="0"/>
      <c r="O9" s="0"/>
      <c r="P9" s="0"/>
      <c r="Q9" s="0"/>
      <c r="R9" s="0"/>
      <c r="S9" s="0"/>
    </row>
    <row r="10" customFormat="false" ht="12.75" hidden="false" customHeight="false" outlineLevel="0" collapsed="false">
      <c r="B10" s="0"/>
      <c r="C10" s="0"/>
      <c r="D10" s="0"/>
      <c r="E10" s="0"/>
      <c r="F10" s="0"/>
      <c r="G10" s="0"/>
      <c r="H10" s="0"/>
      <c r="I10" s="0"/>
      <c r="K10" s="0"/>
      <c r="L10" s="0"/>
      <c r="M10" s="0"/>
      <c r="N10" s="0"/>
      <c r="O10" s="0"/>
      <c r="P10" s="0"/>
      <c r="Q10" s="0"/>
      <c r="R10" s="0"/>
      <c r="S10" s="0"/>
    </row>
    <row r="11" customFormat="false" ht="12.75" hidden="false" customHeight="false" outlineLevel="0" collapsed="false">
      <c r="B11" s="0"/>
      <c r="C11" s="0"/>
      <c r="D11" s="0"/>
      <c r="E11" s="0"/>
      <c r="F11" s="0"/>
      <c r="G11" s="0"/>
      <c r="H11" s="0"/>
      <c r="I11" s="0"/>
      <c r="K11" s="0"/>
      <c r="L11" s="0"/>
      <c r="M11" s="0"/>
      <c r="N11" s="0"/>
      <c r="O11" s="0"/>
      <c r="P11" s="0"/>
      <c r="Q11" s="0"/>
      <c r="R11" s="0"/>
      <c r="S11" s="0"/>
    </row>
    <row r="12" customFormat="false" ht="12.75" hidden="false" customHeight="true" outlineLevel="0" collapsed="false">
      <c r="B12" s="15" t="s">
        <v>17</v>
      </c>
      <c r="C12" s="15"/>
      <c r="D12" s="15"/>
      <c r="E12" s="16"/>
      <c r="F12" s="16"/>
      <c r="G12" s="0"/>
      <c r="H12" s="0"/>
      <c r="I12" s="0"/>
      <c r="K12" s="0"/>
      <c r="L12" s="0"/>
      <c r="M12" s="0"/>
      <c r="N12" s="0"/>
      <c r="O12" s="0"/>
      <c r="P12" s="0"/>
      <c r="Q12" s="0"/>
      <c r="R12" s="0"/>
      <c r="S12" s="0"/>
    </row>
    <row r="13" customFormat="false" ht="13.5" hidden="false" customHeight="true" outlineLevel="0" collapsed="false">
      <c r="B13" s="15"/>
      <c r="C13" s="15"/>
      <c r="D13" s="15"/>
      <c r="E13" s="16"/>
      <c r="F13" s="16"/>
      <c r="G13" s="0"/>
      <c r="H13" s="0"/>
      <c r="I13" s="0"/>
      <c r="K13" s="0"/>
      <c r="L13" s="0"/>
      <c r="M13" s="0"/>
      <c r="N13" s="0"/>
      <c r="O13" s="0"/>
      <c r="P13" s="0"/>
      <c r="Q13" s="0"/>
      <c r="R13" s="0"/>
      <c r="S13" s="0"/>
    </row>
    <row r="14" customFormat="false" ht="12.75" hidden="false" customHeight="true" outlineLevel="0" collapsed="false">
      <c r="B14" s="15"/>
      <c r="C14" s="15"/>
      <c r="D14" s="15"/>
      <c r="E14" s="16"/>
      <c r="F14" s="16"/>
      <c r="G14" s="0"/>
      <c r="H14" s="0"/>
      <c r="I14" s="0"/>
      <c r="K14" s="0"/>
      <c r="L14" s="0"/>
      <c r="M14" s="0"/>
      <c r="N14" s="0"/>
      <c r="O14" s="0"/>
      <c r="P14" s="0"/>
      <c r="Q14" s="0"/>
      <c r="R14" s="0"/>
      <c r="S14" s="0"/>
    </row>
    <row r="15" customFormat="false" ht="12.75" hidden="false" customHeight="false" outlineLevel="0" collapsed="false">
      <c r="B15" s="0"/>
      <c r="C15" s="0"/>
      <c r="D15" s="0"/>
      <c r="E15" s="0"/>
      <c r="F15" s="0"/>
      <c r="G15" s="0"/>
      <c r="H15" s="0"/>
      <c r="I15" s="0"/>
      <c r="K15" s="0"/>
      <c r="L15" s="0"/>
      <c r="M15" s="0"/>
      <c r="N15" s="0"/>
      <c r="O15" s="0"/>
      <c r="P15" s="0"/>
      <c r="Q15" s="0"/>
      <c r="R15" s="0"/>
      <c r="S15" s="0"/>
    </row>
    <row r="16" customFormat="false" ht="12.75" hidden="false" customHeight="false" outlineLevel="0" collapsed="false">
      <c r="B16" s="17" t="s">
        <v>5</v>
      </c>
      <c r="C16" s="18" t="s">
        <v>6</v>
      </c>
      <c r="D16" s="19"/>
      <c r="E16" s="19" t="s">
        <v>7</v>
      </c>
      <c r="F16" s="20" t="s">
        <v>8</v>
      </c>
      <c r="G16" s="20"/>
      <c r="H16" s="20"/>
      <c r="I16" s="20"/>
      <c r="K16" s="17" t="str">
        <f aca="false">'Primera Ronda'!K52</f>
        <v>Equipo</v>
      </c>
      <c r="L16" s="17" t="str">
        <f aca="false">'Primera Ronda'!L52</f>
        <v>G</v>
      </c>
      <c r="M16" s="17" t="str">
        <f aca="false">'Primera Ronda'!M52</f>
        <v>E</v>
      </c>
      <c r="N16" s="17" t="str">
        <f aca="false">'Primera Ronda'!N52</f>
        <v>P</v>
      </c>
      <c r="O16" s="17" t="str">
        <f aca="false">'Primera Ronda'!O52</f>
        <v>GF</v>
      </c>
      <c r="P16" s="17" t="str">
        <f aca="false">'Primera Ronda'!P52</f>
        <v>GC</v>
      </c>
      <c r="Q16" s="17" t="str">
        <f aca="false">'Primera Ronda'!Q52</f>
        <v>DG</v>
      </c>
      <c r="R16" s="17" t="str">
        <f aca="false">'Primera Ronda'!R52</f>
        <v>Pts.</v>
      </c>
      <c r="S16" s="21" t="str">
        <f aca="false">'Primera Ronda'!S52</f>
        <v>PJ</v>
      </c>
    </row>
    <row r="17" customFormat="false" ht="12.75" hidden="false" customHeight="false" outlineLevel="0" collapsed="false">
      <c r="B17" s="66" t="n">
        <v>43270</v>
      </c>
      <c r="C17" s="12" t="n">
        <v>0.458333333333333</v>
      </c>
      <c r="D17" s="23"/>
      <c r="E17" s="24" t="str">
        <f aca="false">IF(OR(B17="",C17="",B17&lt;$B$2),"Finalizado",IF(B17=$B$2,IF(AND(C17&lt;=$P$22,$P$22&lt;=(C17+0.08333333333)),"En juego",IF($P$22&lt;C17,"HOY!","Finalizado")),IF($B$2&gt;B17,"Finalizado","Proximamente..")))</f>
        <v>Finalizado</v>
      </c>
      <c r="F17" s="25" t="str">
        <f aca="false">equipos!$G$17</f>
        <v>Polonia</v>
      </c>
      <c r="G17" s="26" t="n">
        <v>0</v>
      </c>
      <c r="H17" s="27" t="str">
        <f aca="false">equipos!$G$18</f>
        <v>Senegal</v>
      </c>
      <c r="I17" s="28" t="n">
        <v>1</v>
      </c>
      <c r="K17" s="29" t="str">
        <f aca="false">'Primera Ronda'!K53</f>
        <v>Colombia</v>
      </c>
      <c r="L17" s="30" t="n">
        <f aca="false">'Primera Ronda'!L53</f>
        <v>3</v>
      </c>
      <c r="M17" s="31" t="n">
        <f aca="false">'Primera Ronda'!M53</f>
        <v>0</v>
      </c>
      <c r="N17" s="31" t="n">
        <f aca="false">'Primera Ronda'!N53</f>
        <v>0</v>
      </c>
      <c r="O17" s="31" t="n">
        <f aca="false">'Primera Ronda'!O53</f>
        <v>6</v>
      </c>
      <c r="P17" s="31" t="n">
        <f aca="false">'Primera Ronda'!P53</f>
        <v>2</v>
      </c>
      <c r="Q17" s="31" t="n">
        <f aca="false">'Primera Ronda'!Q53</f>
        <v>4</v>
      </c>
      <c r="R17" s="31" t="n">
        <f aca="false">'Primera Ronda'!R53</f>
        <v>9</v>
      </c>
      <c r="S17" s="32" t="n">
        <f aca="false">'Primera Ronda'!S53</f>
        <v>3</v>
      </c>
    </row>
    <row r="18" customFormat="false" ht="12.75" hidden="false" customHeight="false" outlineLevel="0" collapsed="false">
      <c r="B18" s="67" t="n">
        <v>43270</v>
      </c>
      <c r="C18" s="12" t="n">
        <v>0.333333333333333</v>
      </c>
      <c r="D18" s="23"/>
      <c r="E18" s="34" t="str">
        <f aca="false">IF(OR(B18="",C18="",B18&lt;$B$2),"Finalizado",IF(B18=$B$2,IF(AND(C18&lt;=$P$22,$P$22&lt;=(C18+0.08333333333)),"En juego",IF($P$22&lt;C18,"HOY!","Finalizado")),IF($B$2&gt;B18,"Finalizado","Proximamente..")))</f>
        <v>Finalizado</v>
      </c>
      <c r="F18" s="25" t="str">
        <f aca="false">equipos!$G$19</f>
        <v>Colombia</v>
      </c>
      <c r="G18" s="35" t="n">
        <v>2</v>
      </c>
      <c r="H18" s="36" t="str">
        <f aca="false">equipos!$G$20</f>
        <v>Japón</v>
      </c>
      <c r="I18" s="37" t="n">
        <v>0</v>
      </c>
      <c r="K18" s="38" t="str">
        <f aca="false">'Primera Ronda'!K54</f>
        <v>Senegal</v>
      </c>
      <c r="L18" s="39" t="n">
        <f aca="false">'Primera Ronda'!L54</f>
        <v>2</v>
      </c>
      <c r="M18" s="40" t="n">
        <f aca="false">'Primera Ronda'!M54</f>
        <v>0</v>
      </c>
      <c r="N18" s="40" t="n">
        <f aca="false">'Primera Ronda'!N54</f>
        <v>1</v>
      </c>
      <c r="O18" s="40" t="n">
        <f aca="false">'Primera Ronda'!O54</f>
        <v>4</v>
      </c>
      <c r="P18" s="40" t="n">
        <f aca="false">'Primera Ronda'!P54</f>
        <v>3</v>
      </c>
      <c r="Q18" s="40" t="n">
        <f aca="false">'Primera Ronda'!Q54</f>
        <v>1</v>
      </c>
      <c r="R18" s="40" t="n">
        <f aca="false">'Primera Ronda'!R54</f>
        <v>6</v>
      </c>
      <c r="S18" s="41" t="n">
        <f aca="false">'Primera Ronda'!S54</f>
        <v>3</v>
      </c>
    </row>
    <row r="19" customFormat="false" ht="12.75" hidden="false" customHeight="false" outlineLevel="0" collapsed="false">
      <c r="B19" s="68" t="n">
        <v>43275</v>
      </c>
      <c r="C19" s="43" t="n">
        <v>0.583333333333333</v>
      </c>
      <c r="D19" s="44"/>
      <c r="E19" s="24" t="str">
        <f aca="false">IF(OR(B19="",C19="",B19&lt;$B$2),"Finalizado",IF(B19=$B$2,IF(AND(C19&lt;=$P$22,$P$22&lt;=(C19+0.08333333333)),"En juego",IF($P$22&lt;C19,"HOY!","Finalizado")),IF($B$2&gt;B19,"Finalizado","Proximamente..")))</f>
        <v>Proximamente..</v>
      </c>
      <c r="F19" s="45" t="str">
        <f aca="false">equipos!$G$17</f>
        <v>Polonia</v>
      </c>
      <c r="G19" s="35" t="n">
        <v>1</v>
      </c>
      <c r="H19" s="27" t="str">
        <f aca="false">equipos!$G$19</f>
        <v>Colombia</v>
      </c>
      <c r="I19" s="37" t="n">
        <v>2</v>
      </c>
      <c r="K19" s="38" t="str">
        <f aca="false">'Primera Ronda'!K55</f>
        <v>Polonia</v>
      </c>
      <c r="L19" s="39" t="n">
        <f aca="false">'Primera Ronda'!L55</f>
        <v>0</v>
      </c>
      <c r="M19" s="40" t="n">
        <f aca="false">'Primera Ronda'!M55</f>
        <v>1</v>
      </c>
      <c r="N19" s="40" t="n">
        <f aca="false">'Primera Ronda'!N55</f>
        <v>2</v>
      </c>
      <c r="O19" s="40" t="n">
        <f aca="false">'Primera Ronda'!O55</f>
        <v>2</v>
      </c>
      <c r="P19" s="40" t="n">
        <f aca="false">'Primera Ronda'!P55</f>
        <v>4</v>
      </c>
      <c r="Q19" s="40" t="n">
        <f aca="false">'Primera Ronda'!Q55</f>
        <v>-2</v>
      </c>
      <c r="R19" s="40" t="n">
        <f aca="false">'Primera Ronda'!R55</f>
        <v>1</v>
      </c>
      <c r="S19" s="41" t="n">
        <f aca="false">'Primera Ronda'!S55</f>
        <v>3</v>
      </c>
    </row>
    <row r="20" customFormat="false" ht="12.75" hidden="false" customHeight="false" outlineLevel="0" collapsed="false">
      <c r="B20" s="67" t="n">
        <v>43275</v>
      </c>
      <c r="C20" s="46" t="n">
        <v>0.458333333333333</v>
      </c>
      <c r="D20" s="47"/>
      <c r="E20" s="34" t="str">
        <f aca="false">IF(OR(B20="",C20="",B20&lt;$B$2),"Finalizado",IF(B20=$B$2,IF(AND(C20&lt;=$P$22,$P$22&lt;=(C20+0.08333333333)),"En juego",IF($P$22&lt;C20,"HOY!","Finalizado")),IF($B$2&gt;B20,"Finalizado","Proximamente..")))</f>
        <v>Proximamente..</v>
      </c>
      <c r="F20" s="48" t="str">
        <f aca="false">equipos!$G$20</f>
        <v>Japón</v>
      </c>
      <c r="G20" s="35" t="n">
        <v>1</v>
      </c>
      <c r="H20" s="36" t="str">
        <f aca="false">equipos!$G$18</f>
        <v>Senegal</v>
      </c>
      <c r="I20" s="37" t="n">
        <v>2</v>
      </c>
      <c r="K20" s="49" t="str">
        <f aca="false">'Primera Ronda'!K56</f>
        <v>Japón</v>
      </c>
      <c r="L20" s="50" t="n">
        <f aca="false">'Primera Ronda'!L56</f>
        <v>0</v>
      </c>
      <c r="M20" s="51" t="n">
        <f aca="false">'Primera Ronda'!M56</f>
        <v>1</v>
      </c>
      <c r="N20" s="51" t="n">
        <f aca="false">'Primera Ronda'!N56</f>
        <v>2</v>
      </c>
      <c r="O20" s="51" t="n">
        <f aca="false">'Primera Ronda'!O56</f>
        <v>2</v>
      </c>
      <c r="P20" s="51" t="n">
        <f aca="false">'Primera Ronda'!P56</f>
        <v>5</v>
      </c>
      <c r="Q20" s="51" t="n">
        <f aca="false">'Primera Ronda'!Q56</f>
        <v>-3</v>
      </c>
      <c r="R20" s="51" t="n">
        <f aca="false">'Primera Ronda'!R56</f>
        <v>1</v>
      </c>
      <c r="S20" s="52" t="n">
        <f aca="false">'Primera Ronda'!S56</f>
        <v>3</v>
      </c>
    </row>
    <row r="21" customFormat="false" ht="12.75" hidden="false" customHeight="false" outlineLevel="0" collapsed="false">
      <c r="B21" s="69" t="n">
        <v>43279</v>
      </c>
      <c r="C21" s="12" t="n">
        <v>0.416666666666667</v>
      </c>
      <c r="D21" s="23"/>
      <c r="E21" s="24" t="str">
        <f aca="false">IF(OR(B21="",C21="",B21&lt;$B$2),"Finalizado",IF(B21=$B$2,IF(AND(C21&lt;=$P$22,$P$22&lt;=(C21+0.08333333333)),"En juego",IF($P$22&lt;C21,"HOY!","Finalizado")),IF($B$2&gt;B21,"Finalizado","Proximamente..")))</f>
        <v>Proximamente..</v>
      </c>
      <c r="F21" s="25" t="str">
        <f aca="false">equipos!$G$20</f>
        <v>Japón</v>
      </c>
      <c r="G21" s="35" t="n">
        <v>1</v>
      </c>
      <c r="H21" s="27" t="str">
        <f aca="false">equipos!$G$17</f>
        <v>Polonia</v>
      </c>
      <c r="I21" s="37" t="n">
        <v>1</v>
      </c>
      <c r="K21" s="0"/>
      <c r="L21" s="0"/>
      <c r="M21" s="0"/>
      <c r="N21" s="0"/>
      <c r="P21" s="0"/>
    </row>
    <row r="22" customFormat="false" ht="12.75" hidden="false" customHeight="false" outlineLevel="0" collapsed="false">
      <c r="B22" s="67" t="n">
        <v>43279</v>
      </c>
      <c r="C22" s="46" t="n">
        <v>0.416666666666667</v>
      </c>
      <c r="D22" s="47"/>
      <c r="E22" s="34" t="str">
        <f aca="false">IF(OR(B22="",C22="",B22&lt;$B$2),"Finalizado",IF(B22=$B$2,IF(AND(C22&lt;=$P$22,$P$22&lt;=(C22+0.08333333333)),"En juego",IF($P$22&lt;C22,"HOY!","Finalizado")),IF($B$2&gt;B22,"Finalizado","Proximamente..")))</f>
        <v>Proximamente..</v>
      </c>
      <c r="F22" s="48" t="str">
        <f aca="false">equipos!$G$18</f>
        <v>Senegal</v>
      </c>
      <c r="G22" s="54" t="n">
        <v>1</v>
      </c>
      <c r="H22" s="36" t="str">
        <f aca="false">equipos!$G$19</f>
        <v>Colombia</v>
      </c>
      <c r="I22" s="55" t="n">
        <v>2</v>
      </c>
      <c r="K22" s="17" t="s">
        <v>10</v>
      </c>
      <c r="L22" s="17"/>
      <c r="M22" s="17"/>
      <c r="N22" s="17"/>
      <c r="P22" s="56" t="n">
        <f aca="false">TIME(P23,P24,0)</f>
        <v>0.642361111111111</v>
      </c>
    </row>
    <row r="23" customFormat="false" ht="12.75" hidden="false" customHeight="false" outlineLevel="0" collapsed="false">
      <c r="K23" s="70" t="str">
        <f aca="false">IF(S17=3,K17,"1H")</f>
        <v>Colombia</v>
      </c>
      <c r="L23" s="70"/>
      <c r="M23" s="70"/>
      <c r="N23" s="70"/>
      <c r="P23" s="58" t="n">
        <f aca="false">HOUR(B4)</f>
        <v>15</v>
      </c>
    </row>
    <row r="24" customFormat="false" ht="12.75" hidden="false" customHeight="false" outlineLevel="0" collapsed="false">
      <c r="K24" s="71" t="str">
        <f aca="false">IF(S18=3,K18,"2H")</f>
        <v>Senegal</v>
      </c>
      <c r="L24" s="71"/>
      <c r="M24" s="71"/>
      <c r="N24" s="71"/>
      <c r="P24" s="58" t="n">
        <f aca="false">MINUTE(B4)</f>
        <v>25</v>
      </c>
    </row>
    <row r="25" customFormat="false" ht="24.95" hidden="false" customHeight="true" outlineLevel="0" collapsed="false"/>
  </sheetData>
  <sheetProtection sheet="true"/>
  <mergeCells count="7">
    <mergeCell ref="B2:C2"/>
    <mergeCell ref="B4:C4"/>
    <mergeCell ref="B12:D14"/>
    <mergeCell ref="F16:I16"/>
    <mergeCell ref="K22:N22"/>
    <mergeCell ref="K23:N23"/>
    <mergeCell ref="K24:N24"/>
  </mergeCells>
  <conditionalFormatting sqref="E17:E22">
    <cfRule type="cellIs" priority="2" operator="equal" aboveAverage="0" equalAverage="0" bottom="0" percent="0" rank="0" text="" dxfId="0">
      <formula>"HOY!"</formula>
    </cfRule>
  </conditionalFormatting>
  <conditionalFormatting sqref="E17:E22">
    <cfRule type="cellIs" priority="3" operator="equal" aboveAverage="0" equalAverage="0" bottom="0" percent="0" rank="0" text="" dxfId="1">
      <formula>"HOY!"</formula>
    </cfRule>
  </conditionalFormatting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>_x0000__x0000__x0000_</Template>
  <TotalTime>4</TotalTime>
  <Application>LibreOffice/6.0.0.3$Linux_X86_64 LibreOffice_project/64a0f66915f38c6217de274f0aa8e15618924765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2010-06-17T02:38:21Z</dcterms:created>
  <dc:creator>alejandro</dc:creator>
  <dc:description/>
  <cp:keywords/>
  <dc:language>es-CL</dc:language>
  <cp:lastModifiedBy>BEE</cp:lastModifiedBy>
  <cp:lastPrinted>2014-05-13T16:49:18Z</cp:lastPrinted>
  <dcterms:modified xsi:type="dcterms:W3CDTF">2018-06-13T18:21:46Z</dcterms:modified>
  <cp:revision>6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14.0300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